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an125\Desktop\"/>
    </mc:Choice>
  </mc:AlternateContent>
  <bookViews>
    <workbookView xWindow="0" yWindow="0" windowWidth="28800" windowHeight="12300" activeTab="4"/>
  </bookViews>
  <sheets>
    <sheet name="Average" sheetId="2" r:id="rId1"/>
    <sheet name="Linear Regression" sheetId="3" r:id="rId2"/>
    <sheet name="Forecast sheet" sheetId="4" r:id="rId3"/>
    <sheet name="Forecast Sheet Result" sheetId="7" r:id="rId4"/>
    <sheet name="Excrises" sheetId="6" r:id="rId5"/>
  </sheets>
  <calcPr calcId="162913"/>
</workbook>
</file>

<file path=xl/calcChain.xml><?xml version="1.0" encoding="utf-8"?>
<calcChain xmlns="http://schemas.openxmlformats.org/spreadsheetml/2006/main">
  <c r="E3" i="6" l="1"/>
  <c r="E2" i="6"/>
  <c r="C50" i="7"/>
  <c r="C54" i="7"/>
  <c r="C58" i="7"/>
  <c r="C62" i="7"/>
  <c r="C66" i="7"/>
  <c r="C70" i="7"/>
  <c r="H6" i="7"/>
  <c r="C51" i="7"/>
  <c r="C55" i="7"/>
  <c r="C59" i="7"/>
  <c r="C63" i="7"/>
  <c r="C67" i="7"/>
  <c r="C71" i="7"/>
  <c r="H3" i="7"/>
  <c r="H7" i="7"/>
  <c r="C57" i="7"/>
  <c r="C65" i="7"/>
  <c r="C73" i="7"/>
  <c r="H5" i="7"/>
  <c r="C52" i="7"/>
  <c r="C56" i="7"/>
  <c r="C60" i="7"/>
  <c r="C64" i="7"/>
  <c r="C68" i="7"/>
  <c r="C72" i="7"/>
  <c r="H4" i="7"/>
  <c r="H8" i="7"/>
  <c r="C53" i="7"/>
  <c r="C61" i="7"/>
  <c r="C69" i="7"/>
  <c r="H2" i="7"/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4" i="4"/>
  <c r="H8" i="4"/>
  <c r="H12" i="4"/>
  <c r="H16" i="4"/>
  <c r="H20" i="4"/>
  <c r="H24" i="4"/>
  <c r="G5" i="4"/>
  <c r="H5" i="4" s="1"/>
  <c r="G6" i="4"/>
  <c r="H6" i="4" s="1"/>
  <c r="G7" i="4"/>
  <c r="H7" i="4" s="1"/>
  <c r="G8" i="4"/>
  <c r="G9" i="4"/>
  <c r="H9" i="4" s="1"/>
  <c r="G10" i="4"/>
  <c r="H10" i="4" s="1"/>
  <c r="G11" i="4"/>
  <c r="H11" i="4" s="1"/>
  <c r="G12" i="4"/>
  <c r="G13" i="4"/>
  <c r="H13" i="4" s="1"/>
  <c r="G14" i="4"/>
  <c r="H14" i="4" s="1"/>
  <c r="G15" i="4"/>
  <c r="H15" i="4" s="1"/>
  <c r="G16" i="4"/>
  <c r="G17" i="4"/>
  <c r="H17" i="4" s="1"/>
  <c r="G18" i="4"/>
  <c r="H18" i="4" s="1"/>
  <c r="G19" i="4"/>
  <c r="H19" i="4" s="1"/>
  <c r="G20" i="4"/>
  <c r="G21" i="4"/>
  <c r="H21" i="4" s="1"/>
  <c r="G22" i="4"/>
  <c r="H22" i="4" s="1"/>
  <c r="G23" i="4"/>
  <c r="H23" i="4" s="1"/>
  <c r="G24" i="4"/>
  <c r="G4" i="4"/>
  <c r="H4" i="4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6" i="3"/>
  <c r="K3" i="3"/>
  <c r="K2" i="3"/>
  <c r="D69" i="7"/>
  <c r="D53" i="7"/>
  <c r="E68" i="7"/>
  <c r="E60" i="7"/>
  <c r="E52" i="7"/>
  <c r="E65" i="7"/>
  <c r="E71" i="7"/>
  <c r="E63" i="7"/>
  <c r="E55" i="7"/>
  <c r="E70" i="7"/>
  <c r="E62" i="7"/>
  <c r="E54" i="7"/>
  <c r="E72" i="7"/>
  <c r="E64" i="7"/>
  <c r="E56" i="7"/>
  <c r="E57" i="7"/>
  <c r="E67" i="7"/>
  <c r="E51" i="7"/>
  <c r="E58" i="7"/>
  <c r="E69" i="7"/>
  <c r="D60" i="7"/>
  <c r="D65" i="7"/>
  <c r="D63" i="7"/>
  <c r="D62" i="7"/>
  <c r="E61" i="7"/>
  <c r="D72" i="7"/>
  <c r="D64" i="7"/>
  <c r="D56" i="7"/>
  <c r="D73" i="7"/>
  <c r="D57" i="7"/>
  <c r="D67" i="7"/>
  <c r="D59" i="7"/>
  <c r="D51" i="7"/>
  <c r="D66" i="7"/>
  <c r="D58" i="7"/>
  <c r="D50" i="7"/>
  <c r="D61" i="7"/>
  <c r="E73" i="7"/>
  <c r="E59" i="7"/>
  <c r="E66" i="7"/>
  <c r="E50" i="7"/>
  <c r="E53" i="7"/>
  <c r="D68" i="7"/>
  <c r="D52" i="7"/>
  <c r="D71" i="7"/>
  <c r="D55" i="7"/>
  <c r="D70" i="7"/>
  <c r="D54" i="7"/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/>
</calcChain>
</file>

<file path=xl/sharedStrings.xml><?xml version="1.0" encoding="utf-8"?>
<sst xmlns="http://schemas.openxmlformats.org/spreadsheetml/2006/main" count="65" uniqueCount="38">
  <si>
    <t>Month</t>
  </si>
  <si>
    <t>b</t>
  </si>
  <si>
    <t>a</t>
  </si>
  <si>
    <t>Jandal Sales</t>
  </si>
  <si>
    <t>Historic Data for Jandal Sales</t>
  </si>
  <si>
    <t>Error</t>
  </si>
  <si>
    <t>Forecast Method Two</t>
  </si>
  <si>
    <t>Forecast Method One</t>
  </si>
  <si>
    <t>Moving Average Forecast</t>
  </si>
  <si>
    <t>Actual Jandal Sales</t>
  </si>
  <si>
    <t>Forecasted Sales</t>
  </si>
  <si>
    <t>Weighted Moving Average</t>
  </si>
  <si>
    <t>Weight Fraction</t>
  </si>
  <si>
    <t>Most Recent</t>
  </si>
  <si>
    <t>2nd Recent</t>
  </si>
  <si>
    <t>3rd Recent</t>
  </si>
  <si>
    <t>Forecast Method Three</t>
  </si>
  <si>
    <t>Linear Regression</t>
  </si>
  <si>
    <t>Regression Function</t>
  </si>
  <si>
    <t>y</t>
  </si>
  <si>
    <t>Machine Generated Forecast</t>
  </si>
  <si>
    <t>3 Periods</t>
  </si>
  <si>
    <t>1.121x+172.197</t>
  </si>
  <si>
    <t>Forecast(Jandal Sales)</t>
  </si>
  <si>
    <t>Lower Confidence Bound(Jandal Sales)</t>
  </si>
  <si>
    <t>Upper Confidence Bound(Jandal Sales)</t>
  </si>
  <si>
    <t>Statistic</t>
  </si>
  <si>
    <t>Value</t>
  </si>
  <si>
    <t>Alpha</t>
  </si>
  <si>
    <t>Beta</t>
  </si>
  <si>
    <t>Gamma</t>
  </si>
  <si>
    <t>MASE</t>
  </si>
  <si>
    <t>SMAPE</t>
  </si>
  <si>
    <t>MAE</t>
  </si>
  <si>
    <t>RMSE</t>
  </si>
  <si>
    <t>Validation</t>
  </si>
  <si>
    <t>Linear</t>
  </si>
  <si>
    <t>1.63x+171.47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</si>
</sst>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2" xfId="0" applyFill="1" applyBorder="1"/>
    <xf numFmtId="0" fontId="1" fillId="0" borderId="4" xfId="0" applyFont="1" applyFill="1" applyBorder="1"/>
    <xf numFmtId="0" fontId="0" fillId="0" borderId="5" xfId="0" applyBorder="1"/>
    <xf numFmtId="0" fontId="0" fillId="0" borderId="5" xfId="0" applyFill="1" applyBorder="1"/>
    <xf numFmtId="0" fontId="1" fillId="0" borderId="6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 applyBorder="1" applyAlignment="1"/>
    <xf numFmtId="2" fontId="0" fillId="0" borderId="0" xfId="0" applyNumberFormat="1"/>
    <xf numFmtId="0" fontId="0" fillId="0" borderId="0" xfId="0" quotePrefix="1"/>
    <xf numFmtId="0" fontId="0" fillId="0" borderId="0" xfId="0" applyNumberFormat="1"/>
    <xf numFmtId="2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Fill="1" applyBorder="1"/>
    <xf numFmtId="0" fontId="0" fillId="4" borderId="0" xfId="0" applyFill="1"/>
    <xf numFmtId="0" fontId="0" fillId="4" borderId="0" xfId="0" quotePrefix="1" applyFill="1"/>
  </cellXfs>
  <cellStyles count="1">
    <cellStyle name="Normal" xfId="0" builtinId="0"/>
  </cellStyles>
  <dxfs count="5">
    <dxf>
      <numFmt numFmtId="4" formatCode="#,##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Moving Average Forecast Error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Average!$H$5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Average!$H$6:$H$29</c:f>
              <c:numCache>
                <c:formatCode>General</c:formatCode>
                <c:ptCount val="24"/>
                <c:pt idx="3" formatCode="0.00">
                  <c:v>1.3333333333333428</c:v>
                </c:pt>
                <c:pt idx="4" formatCode="0.00">
                  <c:v>1</c:v>
                </c:pt>
                <c:pt idx="5" formatCode="0.00">
                  <c:v>4.3333333333333428</c:v>
                </c:pt>
                <c:pt idx="6" formatCode="0.00">
                  <c:v>5.6666666666666572</c:v>
                </c:pt>
                <c:pt idx="7" formatCode="0.00">
                  <c:v>4.6666666666666572</c:v>
                </c:pt>
                <c:pt idx="8" formatCode="0.00">
                  <c:v>8.3333333333333428</c:v>
                </c:pt>
                <c:pt idx="9" formatCode="0.00">
                  <c:v>3.6666666666666572</c:v>
                </c:pt>
                <c:pt idx="10" formatCode="0.00">
                  <c:v>0.33333333333334281</c:v>
                </c:pt>
                <c:pt idx="11" formatCode="0.00">
                  <c:v>4.6666666666666572</c:v>
                </c:pt>
                <c:pt idx="12" formatCode="0.00">
                  <c:v>18.333333333333343</c:v>
                </c:pt>
                <c:pt idx="13" formatCode="0.00">
                  <c:v>12.666666666666657</c:v>
                </c:pt>
                <c:pt idx="14" formatCode="0.00">
                  <c:v>1.3333333333333428</c:v>
                </c:pt>
                <c:pt idx="15" formatCode="0.00">
                  <c:v>0.33333333333334281</c:v>
                </c:pt>
                <c:pt idx="16" formatCode="0.00">
                  <c:v>5.6666666666666572</c:v>
                </c:pt>
                <c:pt idx="17" formatCode="0.00">
                  <c:v>8.6666666666666572</c:v>
                </c:pt>
                <c:pt idx="18" formatCode="0.00">
                  <c:v>0.66666666666665719</c:v>
                </c:pt>
                <c:pt idx="19" formatCode="0.00">
                  <c:v>2</c:v>
                </c:pt>
                <c:pt idx="20" formatCode="0.00">
                  <c:v>9</c:v>
                </c:pt>
                <c:pt idx="21" formatCode="0.00">
                  <c:v>0.33333333333334281</c:v>
                </c:pt>
                <c:pt idx="22" formatCode="0.00">
                  <c:v>2</c:v>
                </c:pt>
                <c:pt idx="23" formatCode="0.00">
                  <c:v>3.3333333333333428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D-4A20-A18C-1BE53C7CF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096784"/>
        <c:axId val="372098096"/>
      </c:lineChart>
      <c:catAx>
        <c:axId val="372096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98096"/>
        <c:crosses val="autoZero"/>
        <c:auto val="1"/>
        <c:lblAlgn val="ctr"/>
        <c:lblOffset val="100"/>
        <c:noMultiLvlLbl val="0"/>
      </c:catAx>
      <c:valAx>
        <c:axId val="3720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9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Weighted</a:t>
            </a:r>
            <a:r>
              <a:rPr lang="en-NZ" baseline="0"/>
              <a:t> Moving Average Forecast </a:t>
            </a:r>
          </a:p>
          <a:p>
            <a:pPr>
              <a:defRPr/>
            </a:pPr>
            <a:r>
              <a:rPr lang="en-NZ"/>
              <a:t>Error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Average!$M$5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Average!$M$6:$M$29</c:f>
              <c:numCache>
                <c:formatCode>General</c:formatCode>
                <c:ptCount val="24"/>
                <c:pt idx="3">
                  <c:v>1.3000000000000114</c:v>
                </c:pt>
                <c:pt idx="4">
                  <c:v>0.69999999999998863</c:v>
                </c:pt>
                <c:pt idx="5">
                  <c:v>4.2000000000000171</c:v>
                </c:pt>
                <c:pt idx="6">
                  <c:v>5</c:v>
                </c:pt>
                <c:pt idx="7">
                  <c:v>5.6999999999999886</c:v>
                </c:pt>
                <c:pt idx="8">
                  <c:v>7.4000000000000057</c:v>
                </c:pt>
                <c:pt idx="9">
                  <c:v>5.4000000000000057</c:v>
                </c:pt>
                <c:pt idx="10">
                  <c:v>1.2999999999999829</c:v>
                </c:pt>
                <c:pt idx="11">
                  <c:v>4.3000000000000114</c:v>
                </c:pt>
                <c:pt idx="12">
                  <c:v>18.5</c:v>
                </c:pt>
                <c:pt idx="13">
                  <c:v>10</c:v>
                </c:pt>
                <c:pt idx="14">
                  <c:v>1.5</c:v>
                </c:pt>
                <c:pt idx="15">
                  <c:v>1.2000000000000171</c:v>
                </c:pt>
                <c:pt idx="16">
                  <c:v>5.8000000000000114</c:v>
                </c:pt>
                <c:pt idx="17">
                  <c:v>7.2999999999999829</c:v>
                </c:pt>
                <c:pt idx="18">
                  <c:v>2</c:v>
                </c:pt>
                <c:pt idx="19">
                  <c:v>2.3000000000000114</c:v>
                </c:pt>
                <c:pt idx="20">
                  <c:v>9</c:v>
                </c:pt>
                <c:pt idx="21">
                  <c:v>0.80000000000001137</c:v>
                </c:pt>
                <c:pt idx="22">
                  <c:v>1.5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3-4408-BD61-0903915D2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354536"/>
        <c:axId val="374355520"/>
      </c:lineChart>
      <c:catAx>
        <c:axId val="374354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55520"/>
        <c:crosses val="autoZero"/>
        <c:auto val="1"/>
        <c:lblAlgn val="ctr"/>
        <c:lblOffset val="100"/>
        <c:noMultiLvlLbl val="0"/>
      </c:catAx>
      <c:valAx>
        <c:axId val="3743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5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 Regression Forecast</a:t>
            </a:r>
          </a:p>
          <a:p>
            <a:pPr>
              <a:defRPr/>
            </a:pPr>
            <a:r>
              <a:rPr lang="en-US"/>
              <a:t>Error</a:t>
            </a:r>
          </a:p>
        </c:rich>
      </c:tx>
      <c:layout>
        <c:manualLayout>
          <c:xMode val="edge"/>
          <c:yMode val="edge"/>
          <c:x val="0.28800678040244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'Linear Regression'!$H$5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'Linear Regression'!$H$6:$H$26</c:f>
              <c:numCache>
                <c:formatCode>General</c:formatCode>
                <c:ptCount val="21"/>
                <c:pt idx="0">
                  <c:v>2.4188034188034067</c:v>
                </c:pt>
                <c:pt idx="1">
                  <c:v>1.2979242979242827</c:v>
                </c:pt>
                <c:pt idx="2">
                  <c:v>3.8229548229548413</c:v>
                </c:pt>
                <c:pt idx="3">
                  <c:v>7.9438339438339369</c:v>
                </c:pt>
                <c:pt idx="4">
                  <c:v>1.0647130647130609</c:v>
                </c:pt>
                <c:pt idx="5">
                  <c:v>1.8144078144078151</c:v>
                </c:pt>
                <c:pt idx="6">
                  <c:v>8.3064713064713089</c:v>
                </c:pt>
                <c:pt idx="7">
                  <c:v>4.4273504273504329</c:v>
                </c:pt>
                <c:pt idx="8">
                  <c:v>10.548229548229557</c:v>
                </c:pt>
                <c:pt idx="9">
                  <c:v>8.3308913308913191</c:v>
                </c:pt>
                <c:pt idx="10">
                  <c:v>8.2100122100122235</c:v>
                </c:pt>
                <c:pt idx="11">
                  <c:v>1.0891330891330995</c:v>
                </c:pt>
                <c:pt idx="12">
                  <c:v>3.9682539682539755</c:v>
                </c:pt>
                <c:pt idx="13">
                  <c:v>7.8473748473748515</c:v>
                </c:pt>
                <c:pt idx="14">
                  <c:v>10.726495726495727</c:v>
                </c:pt>
                <c:pt idx="15">
                  <c:v>4.6056166056166035</c:v>
                </c:pt>
                <c:pt idx="16">
                  <c:v>7.4847374847374795</c:v>
                </c:pt>
                <c:pt idx="17">
                  <c:v>3.6361416361416445</c:v>
                </c:pt>
                <c:pt idx="18">
                  <c:v>0.24297924297923146</c:v>
                </c:pt>
                <c:pt idx="19">
                  <c:v>2.8778998778998925</c:v>
                </c:pt>
                <c:pt idx="20">
                  <c:v>0.99877899877901655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A-4B8D-86B6-83C7D329B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509552"/>
        <c:axId val="606504960"/>
      </c:lineChart>
      <c:catAx>
        <c:axId val="606509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504960"/>
        <c:crosses val="autoZero"/>
        <c:auto val="1"/>
        <c:lblAlgn val="ctr"/>
        <c:lblOffset val="100"/>
        <c:noMultiLvlLbl val="0"/>
      </c:catAx>
      <c:valAx>
        <c:axId val="6065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50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Forecast Sheet</a:t>
            </a:r>
            <a:r>
              <a:rPr lang="en-NZ" baseline="0"/>
              <a:t> Error</a:t>
            </a:r>
            <a:r>
              <a:rPr lang="en-NZ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sheet'!$H$3</c:f>
              <c:strCache>
                <c:ptCount val="1"/>
                <c:pt idx="0">
                  <c:v>Error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'Forecast sheet'!$H$4:$H$24</c:f>
              <c:numCache>
                <c:formatCode>General</c:formatCode>
                <c:ptCount val="21"/>
                <c:pt idx="0">
                  <c:v>2.5442890783985206</c:v>
                </c:pt>
                <c:pt idx="1">
                  <c:v>3.6657635350375699</c:v>
                </c:pt>
                <c:pt idx="2">
                  <c:v>8.7872379916765908</c:v>
                </c:pt>
                <c:pt idx="3">
                  <c:v>12.90871244831564</c:v>
                </c:pt>
                <c:pt idx="4">
                  <c:v>6.0301869049546895</c:v>
                </c:pt>
                <c:pt idx="5">
                  <c:v>3.1516613615937388</c:v>
                </c:pt>
                <c:pt idx="6">
                  <c:v>13.27313581823276</c:v>
                </c:pt>
                <c:pt idx="7">
                  <c:v>9.394610274871809</c:v>
                </c:pt>
                <c:pt idx="8">
                  <c:v>15.516084731510858</c:v>
                </c:pt>
                <c:pt idx="9">
                  <c:v>3.3624408118500924</c:v>
                </c:pt>
                <c:pt idx="10">
                  <c:v>3.2409663552110715</c:v>
                </c:pt>
                <c:pt idx="11">
                  <c:v>3.8805081014279779</c:v>
                </c:pt>
                <c:pt idx="12">
                  <c:v>1.0019825580670272</c:v>
                </c:pt>
                <c:pt idx="13">
                  <c:v>2.8765429852939235</c:v>
                </c:pt>
                <c:pt idx="14">
                  <c:v>5.7550685286548742</c:v>
                </c:pt>
                <c:pt idx="15">
                  <c:v>0.36640592798414673</c:v>
                </c:pt>
                <c:pt idx="16">
                  <c:v>2.5121196153768039</c:v>
                </c:pt>
                <c:pt idx="17">
                  <c:v>8.6093548412622454</c:v>
                </c:pt>
                <c:pt idx="18">
                  <c:v>4.7308292979012663</c:v>
                </c:pt>
                <c:pt idx="19">
                  <c:v>7.8523037545403156</c:v>
                </c:pt>
                <c:pt idx="20">
                  <c:v>5.9737782111793649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5E-43E5-BA41-CAA9AD793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856616"/>
        <c:axId val="603856944"/>
      </c:lineChart>
      <c:catAx>
        <c:axId val="603856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56944"/>
        <c:crosses val="autoZero"/>
        <c:auto val="1"/>
        <c:lblAlgn val="ctr"/>
        <c:lblOffset val="100"/>
        <c:noMultiLvlLbl val="0"/>
      </c:catAx>
      <c:valAx>
        <c:axId val="6038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56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'Forecast Sheet Result'!$B$1</c:f>
              <c:strCache>
                <c:ptCount val="1"/>
                <c:pt idx="0">
                  <c:v>Jandal 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'Forecast Sheet Result'!$B$2:$B$73</c:f>
              <c:numCache>
                <c:formatCode>General</c:formatCode>
                <c:ptCount val="72"/>
                <c:pt idx="0">
                  <c:v>178</c:v>
                </c:pt>
                <c:pt idx="1">
                  <c:v>177</c:v>
                </c:pt>
                <c:pt idx="2">
                  <c:v>181</c:v>
                </c:pt>
                <c:pt idx="3">
                  <c:v>179</c:v>
                </c:pt>
                <c:pt idx="4">
                  <c:v>178</c:v>
                </c:pt>
                <c:pt idx="5">
                  <c:v>181</c:v>
                </c:pt>
                <c:pt idx="6">
                  <c:v>177</c:v>
                </c:pt>
                <c:pt idx="7">
                  <c:v>178</c:v>
                </c:pt>
                <c:pt idx="8">
                  <c:v>179</c:v>
                </c:pt>
                <c:pt idx="9">
                  <c:v>180</c:v>
                </c:pt>
                <c:pt idx="10">
                  <c:v>177</c:v>
                </c:pt>
                <c:pt idx="11">
                  <c:v>178</c:v>
                </c:pt>
                <c:pt idx="12">
                  <c:v>192</c:v>
                </c:pt>
                <c:pt idx="13">
                  <c:v>192</c:v>
                </c:pt>
                <c:pt idx="14">
                  <c:v>194</c:v>
                </c:pt>
                <c:pt idx="15">
                  <c:v>193</c:v>
                </c:pt>
                <c:pt idx="16">
                  <c:v>189</c:v>
                </c:pt>
                <c:pt idx="17">
                  <c:v>186</c:v>
                </c:pt>
                <c:pt idx="18">
                  <c:v>192</c:v>
                </c:pt>
                <c:pt idx="19">
                  <c:v>185</c:v>
                </c:pt>
                <c:pt idx="20">
                  <c:v>192</c:v>
                </c:pt>
                <c:pt idx="21">
                  <c:v>199</c:v>
                </c:pt>
                <c:pt idx="22">
                  <c:v>195</c:v>
                </c:pt>
                <c:pt idx="23">
                  <c:v>199</c:v>
                </c:pt>
                <c:pt idx="24">
                  <c:v>207</c:v>
                </c:pt>
                <c:pt idx="25">
                  <c:v>208</c:v>
                </c:pt>
                <c:pt idx="26">
                  <c:v>207</c:v>
                </c:pt>
                <c:pt idx="27">
                  <c:v>206</c:v>
                </c:pt>
                <c:pt idx="28">
                  <c:v>206</c:v>
                </c:pt>
                <c:pt idx="29">
                  <c:v>202</c:v>
                </c:pt>
                <c:pt idx="30">
                  <c:v>199</c:v>
                </c:pt>
                <c:pt idx="31">
                  <c:v>207</c:v>
                </c:pt>
                <c:pt idx="32">
                  <c:v>211</c:v>
                </c:pt>
                <c:pt idx="33">
                  <c:v>202</c:v>
                </c:pt>
                <c:pt idx="34">
                  <c:v>207</c:v>
                </c:pt>
                <c:pt idx="35">
                  <c:v>202</c:v>
                </c:pt>
                <c:pt idx="36">
                  <c:v>222</c:v>
                </c:pt>
                <c:pt idx="37">
                  <c:v>223</c:v>
                </c:pt>
                <c:pt idx="38">
                  <c:v>217</c:v>
                </c:pt>
                <c:pt idx="39">
                  <c:v>221</c:v>
                </c:pt>
                <c:pt idx="40">
                  <c:v>226</c:v>
                </c:pt>
                <c:pt idx="41">
                  <c:v>230</c:v>
                </c:pt>
                <c:pt idx="42">
                  <c:v>225</c:v>
                </c:pt>
                <c:pt idx="43">
                  <c:v>229</c:v>
                </c:pt>
                <c:pt idx="44">
                  <c:v>219</c:v>
                </c:pt>
                <c:pt idx="45">
                  <c:v>224</c:v>
                </c:pt>
                <c:pt idx="46">
                  <c:v>222</c:v>
                </c:pt>
                <c:pt idx="47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0C-4A5E-9D6C-90E8E5F8C9BA}"/>
            </c:ext>
          </c:extLst>
        </c:ser>
        <c:ser>
          <c:idx val="1"/>
          <c:order val="1"/>
          <c:tx>
            <c:strRef>
              <c:f>'Forecast Sheet Result'!$C$1</c:f>
              <c:strCache>
                <c:ptCount val="1"/>
                <c:pt idx="0">
                  <c:v>Forecast(Jandal Sales)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 Sheet Result'!$A$2:$A$73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'Forecast Sheet Result'!$C$2:$C$73</c:f>
              <c:numCache>
                <c:formatCode>General</c:formatCode>
                <c:ptCount val="72"/>
                <c:pt idx="47">
                  <c:v>225</c:v>
                </c:pt>
                <c:pt idx="48">
                  <c:v>236.90716619044517</c:v>
                </c:pt>
                <c:pt idx="49">
                  <c:v>237.11108488777961</c:v>
                </c:pt>
                <c:pt idx="50">
                  <c:v>237.60349481086919</c:v>
                </c:pt>
                <c:pt idx="51">
                  <c:v>236.85233301089823</c:v>
                </c:pt>
                <c:pt idx="52">
                  <c:v>234.89726233527682</c:v>
                </c:pt>
                <c:pt idx="53">
                  <c:v>235.57647956814577</c:v>
                </c:pt>
                <c:pt idx="54">
                  <c:v>236.56144060478215</c:v>
                </c:pt>
                <c:pt idx="55">
                  <c:v>233.51347879872998</c:v>
                </c:pt>
                <c:pt idx="56">
                  <c:v>237.70089573690785</c:v>
                </c:pt>
                <c:pt idx="57">
                  <c:v>241.76791517173237</c:v>
                </c:pt>
                <c:pt idx="58">
                  <c:v>238.1509291858271</c:v>
                </c:pt>
                <c:pt idx="59">
                  <c:v>240.51540792656095</c:v>
                </c:pt>
                <c:pt idx="60">
                  <c:v>251.60505998495316</c:v>
                </c:pt>
                <c:pt idx="61">
                  <c:v>251.80897868228763</c:v>
                </c:pt>
                <c:pt idx="62">
                  <c:v>252.30138860537718</c:v>
                </c:pt>
                <c:pt idx="63">
                  <c:v>251.55022680540623</c:v>
                </c:pt>
                <c:pt idx="64">
                  <c:v>249.59515612978484</c:v>
                </c:pt>
                <c:pt idx="65">
                  <c:v>250.27437336265376</c:v>
                </c:pt>
                <c:pt idx="66">
                  <c:v>251.25933439929014</c:v>
                </c:pt>
                <c:pt idx="67">
                  <c:v>248.21137259323797</c:v>
                </c:pt>
                <c:pt idx="68">
                  <c:v>252.39878953141587</c:v>
                </c:pt>
                <c:pt idx="69">
                  <c:v>256.46580896624039</c:v>
                </c:pt>
                <c:pt idx="70">
                  <c:v>252.84882298033509</c:v>
                </c:pt>
                <c:pt idx="71">
                  <c:v>255.21330172106894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C-4A5E-9D6C-90E8E5F8C9BA}"/>
            </c:ext>
          </c:extLst>
        </c:ser>
        <c:ser>
          <c:idx val="2"/>
          <c:order val="2"/>
          <c:tx>
            <c:strRef>
              <c:f>'Forecast Sheet Result'!$D$1</c:f>
              <c:strCache>
                <c:ptCount val="1"/>
                <c:pt idx="0">
                  <c:v>Lower Confidence Bound(Jandal Sales)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Sheet Result'!$A$2:$A$73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'Forecast Sheet Result'!$D$2:$D$73</c:f>
              <c:numCache>
                <c:formatCode>General</c:formatCode>
                <c:ptCount val="72"/>
                <c:pt idx="47" formatCode="0.00">
                  <c:v>225</c:v>
                </c:pt>
                <c:pt idx="48" formatCode="0.00">
                  <c:v>229.08492510532616</c:v>
                </c:pt>
                <c:pt idx="49" formatCode="0.00">
                  <c:v>229.22601367281936</c:v>
                </c:pt>
                <c:pt idx="50" formatCode="0.00">
                  <c:v>229.65510860123882</c:v>
                </c:pt>
                <c:pt idx="51" formatCode="0.00">
                  <c:v>228.84015079966656</c:v>
                </c:pt>
                <c:pt idx="52" formatCode="0.00">
                  <c:v>226.82080693791892</c:v>
                </c:pt>
                <c:pt idx="53" formatCode="0.00">
                  <c:v>227.4352775861928</c:v>
                </c:pt>
                <c:pt idx="54" formatCode="0.00">
                  <c:v>228.35502238870151</c:v>
                </c:pt>
                <c:pt idx="55" formatCode="0.00">
                  <c:v>225.24137841012143</c:v>
                </c:pt>
                <c:pt idx="56" formatCode="0.00">
                  <c:v>229.36265091009577</c:v>
                </c:pt>
                <c:pt idx="57" formatCode="0.00">
                  <c:v>233.3630672748306</c:v>
                </c:pt>
                <c:pt idx="58" formatCode="0.00">
                  <c:v>229.67902318134878</c:v>
                </c:pt>
                <c:pt idx="59" formatCode="0.00">
                  <c:v>231.97599233164146</c:v>
                </c:pt>
                <c:pt idx="60" formatCode="0.00">
                  <c:v>242.9967023290306</c:v>
                </c:pt>
                <c:pt idx="61" formatCode="0.00">
                  <c:v>243.1322267345939</c:v>
                </c:pt>
                <c:pt idx="62" formatCode="0.00">
                  <c:v>243.55580123279643</c:v>
                </c:pt>
                <c:pt idx="63" formatCode="0.00">
                  <c:v>242.73536626787629</c:v>
                </c:pt>
                <c:pt idx="64" formatCode="0.00">
                  <c:v>240.71058803951198</c:v>
                </c:pt>
                <c:pt idx="65" formatCode="0.00">
                  <c:v>241.31966664327257</c:v>
                </c:pt>
                <c:pt idx="66" formatCode="0.00">
                  <c:v>242.23406124501264</c:v>
                </c:pt>
                <c:pt idx="67" formatCode="0.00">
                  <c:v>239.11510842803366</c:v>
                </c:pt>
                <c:pt idx="68" formatCode="0.00">
                  <c:v>243.23111296826116</c:v>
                </c:pt>
                <c:pt idx="69" formatCode="0.00">
                  <c:v>247.22630176647368</c:v>
                </c:pt>
                <c:pt idx="70" formatCode="0.00">
                  <c:v>243.53707001315078</c:v>
                </c:pt>
                <c:pt idx="71" formatCode="0.00">
                  <c:v>245.82889092318175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0C-4A5E-9D6C-90E8E5F8C9BA}"/>
            </c:ext>
          </c:extLst>
        </c:ser>
        <c:ser>
          <c:idx val="3"/>
          <c:order val="3"/>
          <c:tx>
            <c:strRef>
              <c:f>'Forecast Sheet Result'!$E$1</c:f>
              <c:strCache>
                <c:ptCount val="1"/>
                <c:pt idx="0">
                  <c:v>Upper Confidence Bound(Jandal Sales)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Sheet Result'!$A$2:$A$73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'Forecast Sheet Result'!$E$2:$E$73</c:f>
              <c:numCache>
                <c:formatCode>General</c:formatCode>
                <c:ptCount val="72"/>
                <c:pt idx="47" formatCode="0.00">
                  <c:v>225</c:v>
                </c:pt>
                <c:pt idx="48" formatCode="0.00">
                  <c:v>244.72940727556417</c:v>
                </c:pt>
                <c:pt idx="49" formatCode="0.00">
                  <c:v>244.99615610273986</c:v>
                </c:pt>
                <c:pt idx="50" formatCode="0.00">
                  <c:v>245.55188102049956</c:v>
                </c:pt>
                <c:pt idx="51" formatCode="0.00">
                  <c:v>244.86451522212991</c:v>
                </c:pt>
                <c:pt idx="52" formatCode="0.00">
                  <c:v>242.97371773263473</c:v>
                </c:pt>
                <c:pt idx="53" formatCode="0.00">
                  <c:v>243.71768155009875</c:v>
                </c:pt>
                <c:pt idx="54" formatCode="0.00">
                  <c:v>244.76785882086278</c:v>
                </c:pt>
                <c:pt idx="55" formatCode="0.00">
                  <c:v>241.78557918733853</c:v>
                </c:pt>
                <c:pt idx="56" formatCode="0.00">
                  <c:v>246.03914056371994</c:v>
                </c:pt>
                <c:pt idx="57" formatCode="0.00">
                  <c:v>250.17276306863414</c:v>
                </c:pt>
                <c:pt idx="58" formatCode="0.00">
                  <c:v>246.62283519030541</c:v>
                </c:pt>
                <c:pt idx="59" formatCode="0.00">
                  <c:v>249.05482352148044</c:v>
                </c:pt>
                <c:pt idx="60" formatCode="0.00">
                  <c:v>260.21341764087572</c:v>
                </c:pt>
                <c:pt idx="61" formatCode="0.00">
                  <c:v>260.48573062998139</c:v>
                </c:pt>
                <c:pt idx="62" formatCode="0.00">
                  <c:v>261.04697597795791</c:v>
                </c:pt>
                <c:pt idx="63" formatCode="0.00">
                  <c:v>260.36508734293619</c:v>
                </c:pt>
                <c:pt idx="64" formatCode="0.00">
                  <c:v>258.47972422005768</c:v>
                </c:pt>
                <c:pt idx="65" formatCode="0.00">
                  <c:v>259.22908008203495</c:v>
                </c:pt>
                <c:pt idx="66" formatCode="0.00">
                  <c:v>260.28460755356764</c:v>
                </c:pt>
                <c:pt idx="67" formatCode="0.00">
                  <c:v>257.3076367584423</c:v>
                </c:pt>
                <c:pt idx="68" formatCode="0.00">
                  <c:v>261.56646609457056</c:v>
                </c:pt>
                <c:pt idx="69" formatCode="0.00">
                  <c:v>265.70531616600709</c:v>
                </c:pt>
                <c:pt idx="70" formatCode="0.00">
                  <c:v>262.16057594751936</c:v>
                </c:pt>
                <c:pt idx="71" formatCode="0.00">
                  <c:v>264.59771251895614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C-4A5E-9D6C-90E8E5F8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414432"/>
        <c:axId val="482414104"/>
      </c:lineChart>
      <c:catAx>
        <c:axId val="48241443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414104"/>
        <c:crosses val="autoZero"/>
        <c:auto val="1"/>
        <c:lblAlgn val="ctr"/>
        <c:lblOffset val="100"/>
        <c:noMultiLvlLbl val="0"/>
      </c:catAx>
      <c:valAx>
        <c:axId val="48241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41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29</xdr:row>
      <xdr:rowOff>171450</xdr:rowOff>
    </xdr:from>
    <xdr:to>
      <xdr:col>8</xdr:col>
      <xdr:colOff>552450</xdr:colOff>
      <xdr:row>44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29</xdr:row>
      <xdr:rowOff>152400</xdr:rowOff>
    </xdr:from>
    <xdr:to>
      <xdr:col>14</xdr:col>
      <xdr:colOff>533400</xdr:colOff>
      <xdr:row>44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26</xdr:row>
      <xdr:rowOff>114300</xdr:rowOff>
    </xdr:from>
    <xdr:to>
      <xdr:col>10</xdr:col>
      <xdr:colOff>428625</xdr:colOff>
      <xdr:row>41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</xdr:colOff>
      <xdr:row>24</xdr:row>
      <xdr:rowOff>76200</xdr:rowOff>
    </xdr:from>
    <xdr:to>
      <xdr:col>9</xdr:col>
      <xdr:colOff>538162</xdr:colOff>
      <xdr:row>38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11</xdr:row>
      <xdr:rowOff>28575</xdr:rowOff>
    </xdr:from>
    <xdr:to>
      <xdr:col>16</xdr:col>
      <xdr:colOff>304800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A1:E73" totalsRowShown="0">
  <autoFilter ref="A1:E73"/>
  <tableColumns count="5">
    <tableColumn id="1" name="Month" dataDxfId="4"/>
    <tableColumn id="2" name="Jandal Sales"/>
    <tableColumn id="3" name="Forecast(Jandal Sales)" dataDxfId="3">
      <calculatedColumnFormula>_xlfn.FORECAST.ETS(A2,$B$2:$B$49,$A$2:$A$49,12,1)</calculatedColumnFormula>
    </tableColumn>
    <tableColumn id="4" name="Lower Confidence Bound(Jandal Sales)" dataDxfId="2">
      <calculatedColumnFormula>C2-_xlfn.FORECAST.ETS.CONFINT(A2,$B$2:$B$49,$A$2:$A$49,0.95,12,1)</calculatedColumnFormula>
    </tableColumn>
    <tableColumn id="5" name="Upper Confidence Bound(Jandal Sales)" dataDxfId="1">
      <calculatedColumnFormula>C2+_xlfn.FORECAST.ETS.CONFINT(A2,$B$2:$B$49,$A$2:$A$49,0.95,12,1)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G1:H8" totalsRowShown="0">
  <autoFilter ref="G1:H8"/>
  <tableColumns count="2">
    <tableColumn id="1" name="Statistic"/>
    <tableColumn id="2" name="Val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H1" workbookViewId="0">
      <selection activeCell="G12" sqref="G12"/>
    </sheetView>
  </sheetViews>
  <sheetFormatPr defaultRowHeight="15" x14ac:dyDescent="0.25"/>
  <cols>
    <col min="2" max="2" width="7" bestFit="1" customWidth="1"/>
    <col min="3" max="3" width="11.5703125" bestFit="1" customWidth="1"/>
    <col min="5" max="5" width="9.140625" style="4"/>
    <col min="6" max="6" width="22.140625" bestFit="1" customWidth="1"/>
    <col min="7" max="7" width="22.140625" customWidth="1"/>
    <col min="10" max="10" width="9.140625" style="4"/>
    <col min="11" max="11" width="17.85546875" bestFit="1" customWidth="1"/>
    <col min="12" max="12" width="15.85546875" bestFit="1" customWidth="1"/>
    <col min="13" max="13" width="9.140625" bestFit="1" customWidth="1"/>
    <col min="15" max="15" width="15.140625" bestFit="1" customWidth="1"/>
  </cols>
  <sheetData>
    <row r="1" spans="1:16" x14ac:dyDescent="0.25">
      <c r="A1" s="22" t="s">
        <v>4</v>
      </c>
      <c r="B1" s="22"/>
      <c r="C1" s="22"/>
      <c r="E1" s="23" t="s">
        <v>7</v>
      </c>
      <c r="F1" s="24"/>
      <c r="G1" s="13"/>
      <c r="J1" s="3" t="s">
        <v>6</v>
      </c>
    </row>
    <row r="2" spans="1:16" x14ac:dyDescent="0.25">
      <c r="O2" s="25" t="s">
        <v>12</v>
      </c>
      <c r="P2" s="25"/>
    </row>
    <row r="3" spans="1:16" x14ac:dyDescent="0.25">
      <c r="B3" s="2" t="s">
        <v>0</v>
      </c>
      <c r="C3" s="6" t="s">
        <v>3</v>
      </c>
      <c r="E3" s="23" t="s">
        <v>8</v>
      </c>
      <c r="F3" s="24"/>
      <c r="G3" s="24"/>
      <c r="H3" s="16" t="s">
        <v>21</v>
      </c>
      <c r="J3" s="23" t="s">
        <v>11</v>
      </c>
      <c r="K3" s="24"/>
      <c r="L3" s="24"/>
      <c r="M3" s="16" t="s">
        <v>21</v>
      </c>
      <c r="N3" s="16"/>
      <c r="O3" t="s">
        <v>13</v>
      </c>
      <c r="P3" s="14">
        <v>0.5</v>
      </c>
    </row>
    <row r="4" spans="1:16" x14ac:dyDescent="0.25">
      <c r="B4" s="1">
        <v>1</v>
      </c>
      <c r="C4" s="7">
        <v>178</v>
      </c>
      <c r="O4" t="s">
        <v>14</v>
      </c>
      <c r="P4" s="14">
        <v>0.3</v>
      </c>
    </row>
    <row r="5" spans="1:16" x14ac:dyDescent="0.25">
      <c r="B5" s="1">
        <v>2</v>
      </c>
      <c r="C5" s="7">
        <v>177</v>
      </c>
      <c r="E5" s="11" t="s">
        <v>0</v>
      </c>
      <c r="F5" s="12" t="s">
        <v>9</v>
      </c>
      <c r="G5" s="12" t="s">
        <v>10</v>
      </c>
      <c r="H5" s="12" t="s">
        <v>5</v>
      </c>
      <c r="J5" s="11" t="s">
        <v>0</v>
      </c>
      <c r="K5" s="12" t="s">
        <v>9</v>
      </c>
      <c r="L5" s="12" t="s">
        <v>10</v>
      </c>
      <c r="M5" s="12" t="s">
        <v>5</v>
      </c>
      <c r="O5" t="s">
        <v>15</v>
      </c>
      <c r="P5" s="14">
        <v>0.2</v>
      </c>
    </row>
    <row r="6" spans="1:16" x14ac:dyDescent="0.25">
      <c r="B6" s="1">
        <v>3</v>
      </c>
      <c r="C6" s="7">
        <v>181</v>
      </c>
      <c r="E6" s="4">
        <v>25</v>
      </c>
      <c r="F6" s="5">
        <v>207</v>
      </c>
      <c r="J6" s="4">
        <v>25</v>
      </c>
      <c r="K6" s="5">
        <v>207</v>
      </c>
    </row>
    <row r="7" spans="1:16" x14ac:dyDescent="0.25">
      <c r="B7" s="1">
        <v>4</v>
      </c>
      <c r="C7" s="7">
        <v>179</v>
      </c>
      <c r="E7" s="4">
        <v>26</v>
      </c>
      <c r="F7" s="5">
        <v>208</v>
      </c>
      <c r="I7" s="17"/>
      <c r="J7" s="4">
        <v>26</v>
      </c>
      <c r="K7" s="5">
        <v>208</v>
      </c>
    </row>
    <row r="8" spans="1:16" x14ac:dyDescent="0.25">
      <c r="B8" s="1">
        <v>5</v>
      </c>
      <c r="C8" s="7">
        <v>178</v>
      </c>
      <c r="E8" s="4">
        <v>27</v>
      </c>
      <c r="F8" s="5">
        <v>207</v>
      </c>
      <c r="J8" s="4">
        <v>27</v>
      </c>
      <c r="K8" s="5">
        <v>207</v>
      </c>
      <c r="N8" s="17"/>
    </row>
    <row r="9" spans="1:16" x14ac:dyDescent="0.25">
      <c r="B9" s="1">
        <v>6</v>
      </c>
      <c r="C9" s="7">
        <v>181</v>
      </c>
      <c r="E9" s="4">
        <v>28</v>
      </c>
      <c r="F9" s="5">
        <v>206</v>
      </c>
      <c r="G9" s="17">
        <f>AVERAGE(F6:F8)</f>
        <v>207.33333333333334</v>
      </c>
      <c r="H9" s="17">
        <f>ABS(G9-F9)</f>
        <v>1.3333333333333428</v>
      </c>
      <c r="J9" s="4">
        <v>28</v>
      </c>
      <c r="K9" s="5">
        <v>206</v>
      </c>
      <c r="L9">
        <f>$P$3*K8+$P$4*K7+$P$5*K6</f>
        <v>207.3</v>
      </c>
      <c r="M9">
        <f>ABS(L9-K9)</f>
        <v>1.3000000000000114</v>
      </c>
    </row>
    <row r="10" spans="1:16" x14ac:dyDescent="0.25">
      <c r="B10" s="1">
        <v>7</v>
      </c>
      <c r="C10" s="7">
        <v>177</v>
      </c>
      <c r="E10" s="4">
        <v>29</v>
      </c>
      <c r="F10" s="5">
        <v>206</v>
      </c>
      <c r="G10" s="17">
        <f t="shared" ref="G10:G29" si="0">AVERAGE(F7:F9)</f>
        <v>207</v>
      </c>
      <c r="H10" s="17">
        <f t="shared" ref="H10:H29" si="1">ABS(G10-F10)</f>
        <v>1</v>
      </c>
      <c r="J10" s="4">
        <v>29</v>
      </c>
      <c r="K10" s="5">
        <v>206</v>
      </c>
      <c r="L10">
        <f t="shared" ref="L10:L29" si="2">$P$3*K9+$P$4*K8+$P$5*K7</f>
        <v>206.7</v>
      </c>
      <c r="M10">
        <f t="shared" ref="M10:M29" si="3">ABS(L10-K10)</f>
        <v>0.69999999999998863</v>
      </c>
    </row>
    <row r="11" spans="1:16" x14ac:dyDescent="0.25">
      <c r="B11" s="1">
        <v>8</v>
      </c>
      <c r="C11" s="7">
        <v>178</v>
      </c>
      <c r="E11" s="4">
        <v>30</v>
      </c>
      <c r="F11" s="5">
        <v>202</v>
      </c>
      <c r="G11" s="17">
        <f t="shared" si="0"/>
        <v>206.33333333333334</v>
      </c>
      <c r="H11" s="17">
        <f t="shared" si="1"/>
        <v>4.3333333333333428</v>
      </c>
      <c r="J11" s="4">
        <v>30</v>
      </c>
      <c r="K11" s="5">
        <v>202</v>
      </c>
      <c r="L11">
        <f t="shared" si="2"/>
        <v>206.20000000000002</v>
      </c>
      <c r="M11">
        <f t="shared" si="3"/>
        <v>4.2000000000000171</v>
      </c>
    </row>
    <row r="12" spans="1:16" x14ac:dyDescent="0.25">
      <c r="B12" s="1">
        <v>9</v>
      </c>
      <c r="C12" s="7">
        <v>179</v>
      </c>
      <c r="E12" s="4">
        <v>31</v>
      </c>
      <c r="F12" s="5">
        <v>199</v>
      </c>
      <c r="G12" s="17">
        <f t="shared" si="0"/>
        <v>204.66666666666666</v>
      </c>
      <c r="H12" s="17">
        <f t="shared" si="1"/>
        <v>5.6666666666666572</v>
      </c>
      <c r="J12" s="4">
        <v>31</v>
      </c>
      <c r="K12" s="5">
        <v>199</v>
      </c>
      <c r="L12">
        <f t="shared" si="2"/>
        <v>204</v>
      </c>
      <c r="M12">
        <f t="shared" si="3"/>
        <v>5</v>
      </c>
    </row>
    <row r="13" spans="1:16" x14ac:dyDescent="0.25">
      <c r="B13" s="1">
        <v>10</v>
      </c>
      <c r="C13" s="7">
        <v>180</v>
      </c>
      <c r="E13" s="4">
        <v>32</v>
      </c>
      <c r="F13" s="5">
        <v>207</v>
      </c>
      <c r="G13" s="17">
        <f t="shared" si="0"/>
        <v>202.33333333333334</v>
      </c>
      <c r="H13" s="17">
        <f t="shared" si="1"/>
        <v>4.6666666666666572</v>
      </c>
      <c r="J13" s="4">
        <v>32</v>
      </c>
      <c r="K13" s="5">
        <v>207</v>
      </c>
      <c r="L13">
        <f t="shared" si="2"/>
        <v>201.3</v>
      </c>
      <c r="M13">
        <f t="shared" si="3"/>
        <v>5.6999999999999886</v>
      </c>
    </row>
    <row r="14" spans="1:16" x14ac:dyDescent="0.25">
      <c r="B14" s="1">
        <v>11</v>
      </c>
      <c r="C14" s="7">
        <v>177</v>
      </c>
      <c r="E14" s="4">
        <v>33</v>
      </c>
      <c r="F14" s="5">
        <v>211</v>
      </c>
      <c r="G14" s="17">
        <f t="shared" si="0"/>
        <v>202.66666666666666</v>
      </c>
      <c r="H14" s="17">
        <f t="shared" si="1"/>
        <v>8.3333333333333428</v>
      </c>
      <c r="J14" s="4">
        <v>33</v>
      </c>
      <c r="K14" s="5">
        <v>211</v>
      </c>
      <c r="L14">
        <f t="shared" si="2"/>
        <v>203.6</v>
      </c>
      <c r="M14">
        <f t="shared" si="3"/>
        <v>7.4000000000000057</v>
      </c>
    </row>
    <row r="15" spans="1:16" x14ac:dyDescent="0.25">
      <c r="B15" s="1">
        <v>12</v>
      </c>
      <c r="C15" s="7">
        <v>178</v>
      </c>
      <c r="E15" s="4">
        <v>34</v>
      </c>
      <c r="F15" s="5">
        <v>202</v>
      </c>
      <c r="G15" s="17">
        <f t="shared" si="0"/>
        <v>205.66666666666666</v>
      </c>
      <c r="H15" s="17">
        <f t="shared" si="1"/>
        <v>3.6666666666666572</v>
      </c>
      <c r="J15" s="4">
        <v>34</v>
      </c>
      <c r="K15" s="5">
        <v>202</v>
      </c>
      <c r="L15">
        <f t="shared" si="2"/>
        <v>207.4</v>
      </c>
      <c r="M15">
        <f t="shared" si="3"/>
        <v>5.4000000000000057</v>
      </c>
    </row>
    <row r="16" spans="1:16" x14ac:dyDescent="0.25">
      <c r="B16" s="1">
        <v>13</v>
      </c>
      <c r="C16" s="7">
        <v>192</v>
      </c>
      <c r="E16" s="4">
        <v>35</v>
      </c>
      <c r="F16" s="5">
        <v>207</v>
      </c>
      <c r="G16" s="17">
        <f t="shared" si="0"/>
        <v>206.66666666666666</v>
      </c>
      <c r="H16" s="17">
        <f t="shared" si="1"/>
        <v>0.33333333333334281</v>
      </c>
      <c r="J16" s="4">
        <v>35</v>
      </c>
      <c r="K16" s="5">
        <v>207</v>
      </c>
      <c r="L16">
        <f t="shared" si="2"/>
        <v>205.70000000000002</v>
      </c>
      <c r="M16">
        <f t="shared" si="3"/>
        <v>1.2999999999999829</v>
      </c>
    </row>
    <row r="17" spans="2:13" x14ac:dyDescent="0.25">
      <c r="B17" s="1">
        <v>14</v>
      </c>
      <c r="C17" s="7">
        <v>192</v>
      </c>
      <c r="E17" s="4">
        <v>36</v>
      </c>
      <c r="F17" s="5">
        <v>202</v>
      </c>
      <c r="G17" s="17">
        <f t="shared" si="0"/>
        <v>206.66666666666666</v>
      </c>
      <c r="H17" s="17">
        <f t="shared" si="1"/>
        <v>4.6666666666666572</v>
      </c>
      <c r="J17" s="4">
        <v>36</v>
      </c>
      <c r="K17" s="5">
        <v>202</v>
      </c>
      <c r="L17">
        <f t="shared" si="2"/>
        <v>206.3</v>
      </c>
      <c r="M17">
        <f t="shared" si="3"/>
        <v>4.3000000000000114</v>
      </c>
    </row>
    <row r="18" spans="2:13" x14ac:dyDescent="0.25">
      <c r="B18" s="1">
        <v>15</v>
      </c>
      <c r="C18" s="7">
        <v>194</v>
      </c>
      <c r="E18" s="4">
        <v>37</v>
      </c>
      <c r="F18" s="5">
        <v>222</v>
      </c>
      <c r="G18" s="17">
        <f t="shared" si="0"/>
        <v>203.66666666666666</v>
      </c>
      <c r="H18" s="17">
        <f t="shared" si="1"/>
        <v>18.333333333333343</v>
      </c>
      <c r="J18" s="4">
        <v>37</v>
      </c>
      <c r="K18" s="5">
        <v>222</v>
      </c>
      <c r="L18">
        <f t="shared" si="2"/>
        <v>203.5</v>
      </c>
      <c r="M18">
        <f t="shared" si="3"/>
        <v>18.5</v>
      </c>
    </row>
    <row r="19" spans="2:13" x14ac:dyDescent="0.25">
      <c r="B19" s="1">
        <v>16</v>
      </c>
      <c r="C19" s="7">
        <v>193</v>
      </c>
      <c r="E19" s="4">
        <v>38</v>
      </c>
      <c r="F19" s="5">
        <v>223</v>
      </c>
      <c r="G19" s="17">
        <f t="shared" si="0"/>
        <v>210.33333333333334</v>
      </c>
      <c r="H19" s="17">
        <f t="shared" si="1"/>
        <v>12.666666666666657</v>
      </c>
      <c r="J19" s="4">
        <v>38</v>
      </c>
      <c r="K19" s="5">
        <v>223</v>
      </c>
      <c r="L19">
        <f t="shared" si="2"/>
        <v>213</v>
      </c>
      <c r="M19">
        <f t="shared" si="3"/>
        <v>10</v>
      </c>
    </row>
    <row r="20" spans="2:13" x14ac:dyDescent="0.25">
      <c r="B20" s="1">
        <v>17</v>
      </c>
      <c r="C20" s="7">
        <v>189</v>
      </c>
      <c r="E20" s="4">
        <v>39</v>
      </c>
      <c r="F20" s="5">
        <v>217</v>
      </c>
      <c r="G20" s="17">
        <f t="shared" si="0"/>
        <v>215.66666666666666</v>
      </c>
      <c r="H20" s="17">
        <f t="shared" si="1"/>
        <v>1.3333333333333428</v>
      </c>
      <c r="J20" s="4">
        <v>39</v>
      </c>
      <c r="K20" s="5">
        <v>217</v>
      </c>
      <c r="L20">
        <f t="shared" si="2"/>
        <v>218.5</v>
      </c>
      <c r="M20">
        <f t="shared" si="3"/>
        <v>1.5</v>
      </c>
    </row>
    <row r="21" spans="2:13" x14ac:dyDescent="0.25">
      <c r="B21" s="1">
        <v>18</v>
      </c>
      <c r="C21" s="7">
        <v>186</v>
      </c>
      <c r="E21" s="4">
        <v>40</v>
      </c>
      <c r="F21" s="5">
        <v>221</v>
      </c>
      <c r="G21" s="17">
        <f t="shared" si="0"/>
        <v>220.66666666666666</v>
      </c>
      <c r="H21" s="17">
        <f t="shared" si="1"/>
        <v>0.33333333333334281</v>
      </c>
      <c r="J21" s="4">
        <v>40</v>
      </c>
      <c r="K21" s="5">
        <v>221</v>
      </c>
      <c r="L21">
        <f t="shared" si="2"/>
        <v>219.79999999999998</v>
      </c>
      <c r="M21">
        <f t="shared" si="3"/>
        <v>1.2000000000000171</v>
      </c>
    </row>
    <row r="22" spans="2:13" x14ac:dyDescent="0.25">
      <c r="B22" s="1">
        <v>19</v>
      </c>
      <c r="C22" s="7">
        <v>192</v>
      </c>
      <c r="E22" s="4">
        <v>41</v>
      </c>
      <c r="F22" s="5">
        <v>226</v>
      </c>
      <c r="G22" s="17">
        <f t="shared" si="0"/>
        <v>220.33333333333334</v>
      </c>
      <c r="H22" s="17">
        <f t="shared" si="1"/>
        <v>5.6666666666666572</v>
      </c>
      <c r="J22" s="4">
        <v>41</v>
      </c>
      <c r="K22" s="5">
        <v>226</v>
      </c>
      <c r="L22">
        <f t="shared" si="2"/>
        <v>220.2</v>
      </c>
      <c r="M22">
        <f t="shared" si="3"/>
        <v>5.8000000000000114</v>
      </c>
    </row>
    <row r="23" spans="2:13" x14ac:dyDescent="0.25">
      <c r="B23" s="1">
        <v>20</v>
      </c>
      <c r="C23" s="7">
        <v>185</v>
      </c>
      <c r="E23" s="4">
        <v>42</v>
      </c>
      <c r="F23" s="5">
        <v>230</v>
      </c>
      <c r="G23" s="17">
        <f t="shared" si="0"/>
        <v>221.33333333333334</v>
      </c>
      <c r="H23" s="17">
        <f t="shared" si="1"/>
        <v>8.6666666666666572</v>
      </c>
      <c r="J23" s="4">
        <v>42</v>
      </c>
      <c r="K23" s="5">
        <v>230</v>
      </c>
      <c r="L23">
        <f t="shared" si="2"/>
        <v>222.70000000000002</v>
      </c>
      <c r="M23">
        <f t="shared" si="3"/>
        <v>7.2999999999999829</v>
      </c>
    </row>
    <row r="24" spans="2:13" x14ac:dyDescent="0.25">
      <c r="B24" s="1">
        <v>21</v>
      </c>
      <c r="C24" s="7">
        <v>192</v>
      </c>
      <c r="E24" s="4">
        <v>43</v>
      </c>
      <c r="F24" s="5">
        <v>225</v>
      </c>
      <c r="G24" s="17">
        <f t="shared" si="0"/>
        <v>225.66666666666666</v>
      </c>
      <c r="H24" s="17">
        <f t="shared" si="1"/>
        <v>0.66666666666665719</v>
      </c>
      <c r="J24" s="4">
        <v>43</v>
      </c>
      <c r="K24" s="5">
        <v>225</v>
      </c>
      <c r="L24">
        <f t="shared" si="2"/>
        <v>227</v>
      </c>
      <c r="M24">
        <f t="shared" si="3"/>
        <v>2</v>
      </c>
    </row>
    <row r="25" spans="2:13" x14ac:dyDescent="0.25">
      <c r="B25" s="1">
        <v>22</v>
      </c>
      <c r="C25" s="7">
        <v>199</v>
      </c>
      <c r="E25" s="4">
        <v>44</v>
      </c>
      <c r="F25" s="5">
        <v>229</v>
      </c>
      <c r="G25" s="17">
        <f t="shared" si="0"/>
        <v>227</v>
      </c>
      <c r="H25" s="17">
        <f t="shared" si="1"/>
        <v>2</v>
      </c>
      <c r="J25" s="4">
        <v>44</v>
      </c>
      <c r="K25" s="5">
        <v>229</v>
      </c>
      <c r="L25">
        <f t="shared" si="2"/>
        <v>226.7</v>
      </c>
      <c r="M25">
        <f t="shared" si="3"/>
        <v>2.3000000000000114</v>
      </c>
    </row>
    <row r="26" spans="2:13" x14ac:dyDescent="0.25">
      <c r="B26" s="1">
        <v>23</v>
      </c>
      <c r="C26" s="7">
        <v>195</v>
      </c>
      <c r="E26" s="4">
        <v>45</v>
      </c>
      <c r="F26" s="5">
        <v>219</v>
      </c>
      <c r="G26" s="17">
        <f t="shared" si="0"/>
        <v>228</v>
      </c>
      <c r="H26" s="17">
        <f t="shared" si="1"/>
        <v>9</v>
      </c>
      <c r="J26" s="4">
        <v>45</v>
      </c>
      <c r="K26" s="5">
        <v>219</v>
      </c>
      <c r="L26">
        <f t="shared" si="2"/>
        <v>228</v>
      </c>
      <c r="M26">
        <f t="shared" si="3"/>
        <v>9</v>
      </c>
    </row>
    <row r="27" spans="2:13" x14ac:dyDescent="0.25">
      <c r="B27" s="1">
        <v>24</v>
      </c>
      <c r="C27" s="7">
        <v>199</v>
      </c>
      <c r="E27" s="4">
        <v>46</v>
      </c>
      <c r="F27" s="5">
        <v>224</v>
      </c>
      <c r="G27" s="17">
        <f t="shared" si="0"/>
        <v>224.33333333333334</v>
      </c>
      <c r="H27" s="17">
        <f t="shared" si="1"/>
        <v>0.33333333333334281</v>
      </c>
      <c r="J27" s="4">
        <v>46</v>
      </c>
      <c r="K27" s="5">
        <v>224</v>
      </c>
      <c r="L27">
        <f t="shared" si="2"/>
        <v>223.2</v>
      </c>
      <c r="M27">
        <f t="shared" si="3"/>
        <v>0.80000000000001137</v>
      </c>
    </row>
    <row r="28" spans="2:13" x14ac:dyDescent="0.25">
      <c r="B28" s="1">
        <v>25</v>
      </c>
      <c r="C28" s="7">
        <v>207</v>
      </c>
      <c r="E28" s="4">
        <v>47</v>
      </c>
      <c r="F28" s="5">
        <v>222</v>
      </c>
      <c r="G28" s="17">
        <f t="shared" si="0"/>
        <v>224</v>
      </c>
      <c r="H28" s="17">
        <f t="shared" si="1"/>
        <v>2</v>
      </c>
      <c r="J28" s="4">
        <v>47</v>
      </c>
      <c r="K28" s="5">
        <v>222</v>
      </c>
      <c r="L28">
        <f t="shared" si="2"/>
        <v>223.5</v>
      </c>
      <c r="M28">
        <f t="shared" si="3"/>
        <v>1.5</v>
      </c>
    </row>
    <row r="29" spans="2:13" x14ac:dyDescent="0.25">
      <c r="B29" s="1">
        <v>26</v>
      </c>
      <c r="C29" s="7">
        <v>208</v>
      </c>
      <c r="E29" s="4">
        <v>48</v>
      </c>
      <c r="F29" s="5">
        <v>225</v>
      </c>
      <c r="G29" s="17">
        <f t="shared" si="0"/>
        <v>221.66666666666666</v>
      </c>
      <c r="H29" s="17">
        <f t="shared" si="1"/>
        <v>3.3333333333333428</v>
      </c>
      <c r="J29" s="4">
        <v>48</v>
      </c>
      <c r="K29" s="5">
        <v>225</v>
      </c>
      <c r="L29">
        <f t="shared" si="2"/>
        <v>222</v>
      </c>
      <c r="M29">
        <f t="shared" si="3"/>
        <v>3</v>
      </c>
    </row>
    <row r="30" spans="2:13" ht="15.75" thickBot="1" x14ac:dyDescent="0.3">
      <c r="B30" s="9">
        <v>27</v>
      </c>
      <c r="C30" s="10">
        <v>207</v>
      </c>
    </row>
  </sheetData>
  <mergeCells count="5">
    <mergeCell ref="A1:C1"/>
    <mergeCell ref="E1:F1"/>
    <mergeCell ref="O2:P2"/>
    <mergeCell ref="E3:G3"/>
    <mergeCell ref="J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4" sqref="K4"/>
    </sheetView>
  </sheetViews>
  <sheetFormatPr defaultRowHeight="15" x14ac:dyDescent="0.25"/>
  <cols>
    <col min="2" max="2" width="9" customWidth="1"/>
    <col min="3" max="3" width="11.5703125" bestFit="1" customWidth="1"/>
    <col min="5" max="5" width="8" style="4" customWidth="1"/>
    <col min="6" max="6" width="11.5703125" bestFit="1" customWidth="1"/>
    <col min="7" max="7" width="15.85546875" bestFit="1" customWidth="1"/>
    <col min="11" max="11" width="14.28515625" bestFit="1" customWidth="1"/>
  </cols>
  <sheetData>
    <row r="1" spans="1:11" x14ac:dyDescent="0.25">
      <c r="A1" s="22" t="s">
        <v>4</v>
      </c>
      <c r="B1" s="22"/>
      <c r="C1" s="22"/>
      <c r="E1" s="23" t="s">
        <v>16</v>
      </c>
      <c r="F1" s="24"/>
      <c r="G1" s="24"/>
      <c r="J1" s="22" t="s">
        <v>18</v>
      </c>
      <c r="K1" s="22"/>
    </row>
    <row r="2" spans="1:11" x14ac:dyDescent="0.25">
      <c r="J2" s="15" t="s">
        <v>2</v>
      </c>
      <c r="K2">
        <f>SLOPE(C4:C30,B4:B30)</f>
        <v>1.1208791208791207</v>
      </c>
    </row>
    <row r="3" spans="1:11" x14ac:dyDescent="0.25">
      <c r="B3" s="2" t="s">
        <v>0</v>
      </c>
      <c r="C3" s="6" t="s">
        <v>3</v>
      </c>
      <c r="E3" s="23" t="s">
        <v>17</v>
      </c>
      <c r="F3" s="24"/>
      <c r="G3" s="24"/>
      <c r="H3" s="24"/>
      <c r="J3" s="15" t="s">
        <v>1</v>
      </c>
      <c r="K3">
        <f>INTERCEPT(C4:C30,B4:B30)</f>
        <v>172.19658119658121</v>
      </c>
    </row>
    <row r="4" spans="1:11" x14ac:dyDescent="0.25">
      <c r="B4" s="1">
        <v>1</v>
      </c>
      <c r="C4" s="7">
        <v>178</v>
      </c>
      <c r="J4" s="15" t="s">
        <v>19</v>
      </c>
      <c r="K4" s="18" t="s">
        <v>22</v>
      </c>
    </row>
    <row r="5" spans="1:11" x14ac:dyDescent="0.25">
      <c r="B5" s="1">
        <v>2</v>
      </c>
      <c r="C5" s="7">
        <v>177</v>
      </c>
      <c r="E5" s="11" t="s">
        <v>0</v>
      </c>
      <c r="F5" s="8" t="s">
        <v>3</v>
      </c>
      <c r="G5" s="8" t="s">
        <v>10</v>
      </c>
      <c r="H5" s="8" t="s">
        <v>5</v>
      </c>
    </row>
    <row r="6" spans="1:11" x14ac:dyDescent="0.25">
      <c r="B6" s="1">
        <v>3</v>
      </c>
      <c r="C6" s="7">
        <v>181</v>
      </c>
      <c r="E6" s="4">
        <v>28</v>
      </c>
      <c r="F6" s="5">
        <v>206</v>
      </c>
      <c r="G6">
        <f>$K$2*E6+$K$3</f>
        <v>203.58119658119659</v>
      </c>
      <c r="H6">
        <f>ABS(G6-F6)</f>
        <v>2.4188034188034067</v>
      </c>
    </row>
    <row r="7" spans="1:11" x14ac:dyDescent="0.25">
      <c r="B7" s="1">
        <v>4</v>
      </c>
      <c r="C7" s="7">
        <v>179</v>
      </c>
      <c r="E7" s="4">
        <v>29</v>
      </c>
      <c r="F7" s="5">
        <v>206</v>
      </c>
      <c r="G7">
        <f t="shared" ref="G7:G26" si="0">$K$2*E7+$K$3</f>
        <v>204.70207570207572</v>
      </c>
      <c r="H7">
        <f t="shared" ref="H7:H26" si="1">ABS(G7-F7)</f>
        <v>1.2979242979242827</v>
      </c>
    </row>
    <row r="8" spans="1:11" x14ac:dyDescent="0.25">
      <c r="B8" s="1">
        <v>5</v>
      </c>
      <c r="C8" s="7">
        <v>178</v>
      </c>
      <c r="E8" s="4">
        <v>30</v>
      </c>
      <c r="F8" s="5">
        <v>202</v>
      </c>
      <c r="G8">
        <f t="shared" si="0"/>
        <v>205.82295482295484</v>
      </c>
      <c r="H8">
        <f t="shared" si="1"/>
        <v>3.8229548229548413</v>
      </c>
    </row>
    <row r="9" spans="1:11" x14ac:dyDescent="0.25">
      <c r="B9" s="1">
        <v>6</v>
      </c>
      <c r="C9" s="7">
        <v>181</v>
      </c>
      <c r="E9" s="4">
        <v>31</v>
      </c>
      <c r="F9" s="5">
        <v>199</v>
      </c>
      <c r="G9">
        <f t="shared" si="0"/>
        <v>206.94383394383394</v>
      </c>
      <c r="H9">
        <f t="shared" si="1"/>
        <v>7.9438339438339369</v>
      </c>
    </row>
    <row r="10" spans="1:11" x14ac:dyDescent="0.25">
      <c r="B10" s="1">
        <v>7</v>
      </c>
      <c r="C10" s="7">
        <v>177</v>
      </c>
      <c r="E10" s="4">
        <v>32</v>
      </c>
      <c r="F10" s="5">
        <v>207</v>
      </c>
      <c r="G10">
        <f t="shared" si="0"/>
        <v>208.06471306471306</v>
      </c>
      <c r="H10">
        <f t="shared" si="1"/>
        <v>1.0647130647130609</v>
      </c>
    </row>
    <row r="11" spans="1:11" x14ac:dyDescent="0.25">
      <c r="B11" s="1">
        <v>8</v>
      </c>
      <c r="C11" s="7">
        <v>178</v>
      </c>
      <c r="E11" s="4">
        <v>33</v>
      </c>
      <c r="F11" s="5">
        <v>211</v>
      </c>
      <c r="G11">
        <f t="shared" si="0"/>
        <v>209.18559218559218</v>
      </c>
      <c r="H11">
        <f t="shared" si="1"/>
        <v>1.8144078144078151</v>
      </c>
    </row>
    <row r="12" spans="1:11" x14ac:dyDescent="0.25">
      <c r="B12" s="1">
        <v>9</v>
      </c>
      <c r="C12" s="7">
        <v>179</v>
      </c>
      <c r="E12" s="4">
        <v>34</v>
      </c>
      <c r="F12" s="5">
        <v>202</v>
      </c>
      <c r="G12">
        <f t="shared" si="0"/>
        <v>210.30647130647131</v>
      </c>
      <c r="H12">
        <f t="shared" si="1"/>
        <v>8.3064713064713089</v>
      </c>
    </row>
    <row r="13" spans="1:11" x14ac:dyDescent="0.25">
      <c r="B13" s="1">
        <v>10</v>
      </c>
      <c r="C13" s="7">
        <v>180</v>
      </c>
      <c r="E13" s="4">
        <v>35</v>
      </c>
      <c r="F13" s="5">
        <v>207</v>
      </c>
      <c r="G13">
        <f t="shared" si="0"/>
        <v>211.42735042735043</v>
      </c>
      <c r="H13">
        <f t="shared" si="1"/>
        <v>4.4273504273504329</v>
      </c>
    </row>
    <row r="14" spans="1:11" x14ac:dyDescent="0.25">
      <c r="B14" s="1">
        <v>11</v>
      </c>
      <c r="C14" s="7">
        <v>177</v>
      </c>
      <c r="E14" s="4">
        <v>36</v>
      </c>
      <c r="F14" s="5">
        <v>202</v>
      </c>
      <c r="G14">
        <f t="shared" si="0"/>
        <v>212.54822954822956</v>
      </c>
      <c r="H14">
        <f t="shared" si="1"/>
        <v>10.548229548229557</v>
      </c>
    </row>
    <row r="15" spans="1:11" x14ac:dyDescent="0.25">
      <c r="B15" s="1">
        <v>12</v>
      </c>
      <c r="C15" s="7">
        <v>178</v>
      </c>
      <c r="E15" s="4">
        <v>37</v>
      </c>
      <c r="F15" s="5">
        <v>222</v>
      </c>
      <c r="G15">
        <f t="shared" si="0"/>
        <v>213.66910866910868</v>
      </c>
      <c r="H15">
        <f t="shared" si="1"/>
        <v>8.3308913308913191</v>
      </c>
    </row>
    <row r="16" spans="1:11" x14ac:dyDescent="0.25">
      <c r="B16" s="1">
        <v>13</v>
      </c>
      <c r="C16" s="7">
        <v>192</v>
      </c>
      <c r="E16" s="4">
        <v>38</v>
      </c>
      <c r="F16" s="5">
        <v>223</v>
      </c>
      <c r="G16">
        <f t="shared" si="0"/>
        <v>214.78998778998778</v>
      </c>
      <c r="H16">
        <f t="shared" si="1"/>
        <v>8.2100122100122235</v>
      </c>
    </row>
    <row r="17" spans="2:8" x14ac:dyDescent="0.25">
      <c r="B17" s="1">
        <v>14</v>
      </c>
      <c r="C17" s="7">
        <v>192</v>
      </c>
      <c r="E17" s="4">
        <v>39</v>
      </c>
      <c r="F17" s="5">
        <v>217</v>
      </c>
      <c r="G17">
        <f t="shared" si="0"/>
        <v>215.9108669108669</v>
      </c>
      <c r="H17">
        <f t="shared" si="1"/>
        <v>1.0891330891330995</v>
      </c>
    </row>
    <row r="18" spans="2:8" x14ac:dyDescent="0.25">
      <c r="B18" s="1">
        <v>15</v>
      </c>
      <c r="C18" s="7">
        <v>194</v>
      </c>
      <c r="E18" s="4">
        <v>40</v>
      </c>
      <c r="F18" s="5">
        <v>221</v>
      </c>
      <c r="G18">
        <f t="shared" si="0"/>
        <v>217.03174603174602</v>
      </c>
      <c r="H18">
        <f t="shared" si="1"/>
        <v>3.9682539682539755</v>
      </c>
    </row>
    <row r="19" spans="2:8" x14ac:dyDescent="0.25">
      <c r="B19" s="1">
        <v>16</v>
      </c>
      <c r="C19" s="7">
        <v>193</v>
      </c>
      <c r="E19" s="4">
        <v>41</v>
      </c>
      <c r="F19" s="5">
        <v>226</v>
      </c>
      <c r="G19">
        <f t="shared" si="0"/>
        <v>218.15262515262515</v>
      </c>
      <c r="H19">
        <f t="shared" si="1"/>
        <v>7.8473748473748515</v>
      </c>
    </row>
    <row r="20" spans="2:8" x14ac:dyDescent="0.25">
      <c r="B20" s="1">
        <v>17</v>
      </c>
      <c r="C20" s="7">
        <v>189</v>
      </c>
      <c r="E20" s="4">
        <v>42</v>
      </c>
      <c r="F20" s="5">
        <v>230</v>
      </c>
      <c r="G20">
        <f t="shared" si="0"/>
        <v>219.27350427350427</v>
      </c>
      <c r="H20">
        <f t="shared" si="1"/>
        <v>10.726495726495727</v>
      </c>
    </row>
    <row r="21" spans="2:8" x14ac:dyDescent="0.25">
      <c r="B21" s="1">
        <v>18</v>
      </c>
      <c r="C21" s="7">
        <v>186</v>
      </c>
      <c r="E21" s="4">
        <v>43</v>
      </c>
      <c r="F21" s="5">
        <v>225</v>
      </c>
      <c r="G21">
        <f t="shared" si="0"/>
        <v>220.3943833943834</v>
      </c>
      <c r="H21">
        <f t="shared" si="1"/>
        <v>4.6056166056166035</v>
      </c>
    </row>
    <row r="22" spans="2:8" x14ac:dyDescent="0.25">
      <c r="B22" s="1">
        <v>19</v>
      </c>
      <c r="C22" s="7">
        <v>192</v>
      </c>
      <c r="E22" s="4">
        <v>44</v>
      </c>
      <c r="F22" s="5">
        <v>229</v>
      </c>
      <c r="G22">
        <f t="shared" si="0"/>
        <v>221.51526251526252</v>
      </c>
      <c r="H22">
        <f t="shared" si="1"/>
        <v>7.4847374847374795</v>
      </c>
    </row>
    <row r="23" spans="2:8" x14ac:dyDescent="0.25">
      <c r="B23" s="1">
        <v>20</v>
      </c>
      <c r="C23" s="7">
        <v>185</v>
      </c>
      <c r="E23" s="4">
        <v>45</v>
      </c>
      <c r="F23" s="5">
        <v>219</v>
      </c>
      <c r="G23">
        <f t="shared" si="0"/>
        <v>222.63614163614164</v>
      </c>
      <c r="H23">
        <f t="shared" si="1"/>
        <v>3.6361416361416445</v>
      </c>
    </row>
    <row r="24" spans="2:8" x14ac:dyDescent="0.25">
      <c r="B24" s="1">
        <v>21</v>
      </c>
      <c r="C24" s="7">
        <v>192</v>
      </c>
      <c r="E24" s="4">
        <v>46</v>
      </c>
      <c r="F24" s="5">
        <v>224</v>
      </c>
      <c r="G24">
        <f t="shared" si="0"/>
        <v>223.75702075702077</v>
      </c>
      <c r="H24">
        <f t="shared" si="1"/>
        <v>0.24297924297923146</v>
      </c>
    </row>
    <row r="25" spans="2:8" x14ac:dyDescent="0.25">
      <c r="B25" s="1">
        <v>22</v>
      </c>
      <c r="C25" s="7">
        <v>199</v>
      </c>
      <c r="E25" s="4">
        <v>47</v>
      </c>
      <c r="F25" s="5">
        <v>222</v>
      </c>
      <c r="G25">
        <f t="shared" si="0"/>
        <v>224.87789987789989</v>
      </c>
      <c r="H25">
        <f t="shared" si="1"/>
        <v>2.8778998778998925</v>
      </c>
    </row>
    <row r="26" spans="2:8" x14ac:dyDescent="0.25">
      <c r="B26" s="1">
        <v>23</v>
      </c>
      <c r="C26" s="7">
        <v>195</v>
      </c>
      <c r="E26" s="4">
        <v>48</v>
      </c>
      <c r="F26" s="5">
        <v>225</v>
      </c>
      <c r="G26">
        <f t="shared" si="0"/>
        <v>225.99877899877902</v>
      </c>
      <c r="H26">
        <f t="shared" si="1"/>
        <v>0.99877899877901655</v>
      </c>
    </row>
    <row r="27" spans="2:8" x14ac:dyDescent="0.25">
      <c r="B27" s="1">
        <v>24</v>
      </c>
      <c r="C27" s="7">
        <v>199</v>
      </c>
    </row>
    <row r="28" spans="2:8" x14ac:dyDescent="0.25">
      <c r="B28" s="1">
        <v>25</v>
      </c>
      <c r="C28" s="7">
        <v>207</v>
      </c>
    </row>
    <row r="29" spans="2:8" x14ac:dyDescent="0.25">
      <c r="B29" s="1">
        <v>26</v>
      </c>
      <c r="C29" s="7">
        <v>208</v>
      </c>
    </row>
    <row r="30" spans="2:8" ht="15.75" thickBot="1" x14ac:dyDescent="0.3">
      <c r="B30" s="9">
        <v>27</v>
      </c>
      <c r="C30" s="10">
        <v>207</v>
      </c>
    </row>
  </sheetData>
  <mergeCells count="4">
    <mergeCell ref="A1:C1"/>
    <mergeCell ref="E1:G1"/>
    <mergeCell ref="E3:H3"/>
    <mergeCell ref="J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L29" sqref="L29"/>
    </sheetView>
  </sheetViews>
  <sheetFormatPr defaultRowHeight="15" x14ac:dyDescent="0.25"/>
  <cols>
    <col min="3" max="3" width="11.5703125" bestFit="1" customWidth="1"/>
    <col min="5" max="5" width="9.140625" style="4"/>
    <col min="6" max="6" width="17.85546875" bestFit="1" customWidth="1"/>
    <col min="7" max="7" width="15.85546875" bestFit="1" customWidth="1"/>
  </cols>
  <sheetData>
    <row r="1" spans="1:15" x14ac:dyDescent="0.25">
      <c r="A1" s="22" t="s">
        <v>4</v>
      </c>
      <c r="B1" s="22"/>
      <c r="C1" s="22"/>
      <c r="E1" s="23" t="s">
        <v>20</v>
      </c>
      <c r="F1" s="24"/>
      <c r="G1" s="24"/>
      <c r="H1" s="24"/>
    </row>
    <row r="3" spans="1:15" x14ac:dyDescent="0.25">
      <c r="B3" s="2" t="s">
        <v>0</v>
      </c>
      <c r="C3" s="6" t="s">
        <v>3</v>
      </c>
      <c r="E3" s="11" t="s">
        <v>0</v>
      </c>
      <c r="F3" s="12" t="s">
        <v>9</v>
      </c>
      <c r="G3" s="12" t="s">
        <v>10</v>
      </c>
      <c r="H3" s="12" t="s">
        <v>5</v>
      </c>
      <c r="I3" s="8" t="s">
        <v>35</v>
      </c>
    </row>
    <row r="4" spans="1:15" x14ac:dyDescent="0.25">
      <c r="B4" s="1">
        <v>1</v>
      </c>
      <c r="C4" s="7">
        <v>178</v>
      </c>
      <c r="E4" s="4">
        <v>28</v>
      </c>
      <c r="F4" s="5">
        <v>206</v>
      </c>
      <c r="G4">
        <f t="shared" ref="G4:G24" si="0">M4</f>
        <v>208.54428907839852</v>
      </c>
      <c r="H4">
        <f>ABS(G4-F4)</f>
        <v>2.5442890783985206</v>
      </c>
      <c r="I4" t="str">
        <f t="shared" ref="I4:I24" si="1">IF(F4&gt;=N4,IF(F4&lt;=O4,"Y","N"),"N")</f>
        <v>Y</v>
      </c>
      <c r="K4">
        <v>28</v>
      </c>
      <c r="M4">
        <v>208.54428907839852</v>
      </c>
      <c r="N4">
        <v>201.43709242883929</v>
      </c>
      <c r="O4">
        <v>215.65148572795775</v>
      </c>
    </row>
    <row r="5" spans="1:15" x14ac:dyDescent="0.25">
      <c r="B5" s="1">
        <v>2</v>
      </c>
      <c r="C5" s="7">
        <v>177</v>
      </c>
      <c r="E5" s="4">
        <v>29</v>
      </c>
      <c r="F5" s="5">
        <v>206</v>
      </c>
      <c r="G5">
        <f t="shared" si="0"/>
        <v>209.66576353503757</v>
      </c>
      <c r="H5">
        <f t="shared" ref="H5:H24" si="2">ABS(G5-F5)</f>
        <v>3.6657635350375699</v>
      </c>
      <c r="I5" t="str">
        <f t="shared" si="1"/>
        <v>Y</v>
      </c>
      <c r="K5">
        <v>29</v>
      </c>
      <c r="M5">
        <v>209.66576353503757</v>
      </c>
      <c r="N5">
        <v>200.77750158652955</v>
      </c>
      <c r="O5">
        <v>218.55402548354559</v>
      </c>
    </row>
    <row r="6" spans="1:15" x14ac:dyDescent="0.25">
      <c r="B6" s="1">
        <v>3</v>
      </c>
      <c r="C6" s="7">
        <v>181</v>
      </c>
      <c r="E6" s="4">
        <v>30</v>
      </c>
      <c r="F6" s="5">
        <v>202</v>
      </c>
      <c r="G6">
        <f t="shared" si="0"/>
        <v>210.78723799167659</v>
      </c>
      <c r="H6">
        <f t="shared" si="2"/>
        <v>8.7872379916765908</v>
      </c>
      <c r="I6" t="str">
        <f t="shared" si="1"/>
        <v>Y</v>
      </c>
      <c r="K6">
        <v>30</v>
      </c>
      <c r="M6">
        <v>210.78723799167659</v>
      </c>
      <c r="N6">
        <v>200.41583130703921</v>
      </c>
      <c r="O6">
        <v>221.15864467631397</v>
      </c>
    </row>
    <row r="7" spans="1:15" x14ac:dyDescent="0.25">
      <c r="B7" s="1">
        <v>4</v>
      </c>
      <c r="C7" s="7">
        <v>179</v>
      </c>
      <c r="E7" s="4">
        <v>31</v>
      </c>
      <c r="F7" s="5">
        <v>199</v>
      </c>
      <c r="G7">
        <f t="shared" si="0"/>
        <v>211.90871244831564</v>
      </c>
      <c r="H7">
        <f t="shared" si="2"/>
        <v>12.90871244831564</v>
      </c>
      <c r="I7" t="str">
        <f t="shared" si="1"/>
        <v>N</v>
      </c>
      <c r="K7">
        <v>31</v>
      </c>
      <c r="M7">
        <v>211.90871244831564</v>
      </c>
      <c r="N7">
        <v>200.23793810817307</v>
      </c>
      <c r="O7">
        <v>223.57948678845821</v>
      </c>
    </row>
    <row r="8" spans="1:15" x14ac:dyDescent="0.25">
      <c r="B8" s="1">
        <v>5</v>
      </c>
      <c r="C8" s="7">
        <v>178</v>
      </c>
      <c r="E8" s="4">
        <v>32</v>
      </c>
      <c r="F8" s="5">
        <v>207</v>
      </c>
      <c r="G8">
        <f t="shared" si="0"/>
        <v>213.03018690495469</v>
      </c>
      <c r="H8">
        <f t="shared" si="2"/>
        <v>6.0301869049546895</v>
      </c>
      <c r="I8" t="str">
        <f t="shared" si="1"/>
        <v>Y</v>
      </c>
      <c r="K8">
        <v>32</v>
      </c>
      <c r="M8">
        <v>213.03018690495469</v>
      </c>
      <c r="N8">
        <v>200.18791324602057</v>
      </c>
      <c r="O8">
        <v>225.87246056388881</v>
      </c>
    </row>
    <row r="9" spans="1:15" x14ac:dyDescent="0.25">
      <c r="B9" s="1">
        <v>6</v>
      </c>
      <c r="C9" s="7">
        <v>181</v>
      </c>
      <c r="E9" s="4">
        <v>33</v>
      </c>
      <c r="F9" s="5">
        <v>211</v>
      </c>
      <c r="G9">
        <f t="shared" si="0"/>
        <v>214.15166136159374</v>
      </c>
      <c r="H9">
        <f t="shared" si="2"/>
        <v>3.1516613615937388</v>
      </c>
      <c r="I9" t="str">
        <f t="shared" si="1"/>
        <v>Y</v>
      </c>
      <c r="K9">
        <v>33</v>
      </c>
      <c r="M9">
        <v>214.15166136159374</v>
      </c>
      <c r="N9">
        <v>200.23342746716961</v>
      </c>
      <c r="O9">
        <v>228.06989525601787</v>
      </c>
    </row>
    <row r="10" spans="1:15" x14ac:dyDescent="0.25">
      <c r="B10" s="1">
        <v>7</v>
      </c>
      <c r="C10" s="7">
        <v>177</v>
      </c>
      <c r="E10" s="4">
        <v>34</v>
      </c>
      <c r="F10" s="5">
        <v>202</v>
      </c>
      <c r="G10">
        <f t="shared" si="0"/>
        <v>215.27313581823276</v>
      </c>
      <c r="H10">
        <f t="shared" si="2"/>
        <v>13.27313581823276</v>
      </c>
      <c r="I10" t="str">
        <f t="shared" si="1"/>
        <v>Y</v>
      </c>
      <c r="K10">
        <v>34</v>
      </c>
      <c r="M10">
        <v>215.27313581823276</v>
      </c>
      <c r="N10">
        <v>200.35379264402263</v>
      </c>
      <c r="O10">
        <v>230.19247899244289</v>
      </c>
    </row>
    <row r="11" spans="1:15" x14ac:dyDescent="0.25">
      <c r="B11" s="1">
        <v>8</v>
      </c>
      <c r="C11" s="7">
        <v>178</v>
      </c>
      <c r="E11" s="4">
        <v>35</v>
      </c>
      <c r="F11" s="5">
        <v>207</v>
      </c>
      <c r="G11">
        <f t="shared" si="0"/>
        <v>216.39461027487181</v>
      </c>
      <c r="H11">
        <f t="shared" si="2"/>
        <v>9.394610274871809</v>
      </c>
      <c r="I11" t="str">
        <f t="shared" si="1"/>
        <v>Y</v>
      </c>
      <c r="K11">
        <v>35</v>
      </c>
      <c r="M11">
        <v>216.39461027487181</v>
      </c>
      <c r="N11">
        <v>200.53482491108767</v>
      </c>
      <c r="O11">
        <v>232.25439563865595</v>
      </c>
    </row>
    <row r="12" spans="1:15" x14ac:dyDescent="0.25">
      <c r="B12" s="1">
        <v>9</v>
      </c>
      <c r="C12" s="7">
        <v>179</v>
      </c>
      <c r="E12" s="4">
        <v>36</v>
      </c>
      <c r="F12" s="5">
        <v>202</v>
      </c>
      <c r="G12">
        <f t="shared" si="0"/>
        <v>217.51608473151086</v>
      </c>
      <c r="H12">
        <f t="shared" si="2"/>
        <v>15.516084731510858</v>
      </c>
      <c r="I12" t="str">
        <f t="shared" si="1"/>
        <v>Y</v>
      </c>
      <c r="K12">
        <v>36</v>
      </c>
      <c r="M12">
        <v>217.51608473151086</v>
      </c>
      <c r="N12">
        <v>200.76629939346131</v>
      </c>
      <c r="O12">
        <v>234.26587006956041</v>
      </c>
    </row>
    <row r="13" spans="1:15" x14ac:dyDescent="0.25">
      <c r="B13" s="1">
        <v>10</v>
      </c>
      <c r="C13" s="7">
        <v>180</v>
      </c>
      <c r="E13" s="4">
        <v>37</v>
      </c>
      <c r="F13" s="5">
        <v>222</v>
      </c>
      <c r="G13">
        <f t="shared" si="0"/>
        <v>218.63755918814991</v>
      </c>
      <c r="H13">
        <f t="shared" si="2"/>
        <v>3.3624408118500924</v>
      </c>
      <c r="I13" t="str">
        <f t="shared" si="1"/>
        <v>Y</v>
      </c>
      <c r="K13">
        <v>37</v>
      </c>
      <c r="M13">
        <v>218.63755918814991</v>
      </c>
      <c r="N13">
        <v>201.04055793706601</v>
      </c>
      <c r="O13">
        <v>236.23456043923392</v>
      </c>
    </row>
    <row r="14" spans="1:15" x14ac:dyDescent="0.25">
      <c r="B14" s="1">
        <v>11</v>
      </c>
      <c r="C14" s="7">
        <v>177</v>
      </c>
      <c r="E14" s="4">
        <v>38</v>
      </c>
      <c r="F14" s="5">
        <v>223</v>
      </c>
      <c r="G14">
        <f t="shared" si="0"/>
        <v>219.75903364478893</v>
      </c>
      <c r="H14">
        <f t="shared" si="2"/>
        <v>3.2409663552110715</v>
      </c>
      <c r="I14" t="str">
        <f t="shared" si="1"/>
        <v>Y</v>
      </c>
      <c r="K14">
        <v>38</v>
      </c>
      <c r="M14">
        <v>219.75903364478893</v>
      </c>
      <c r="N14">
        <v>201.35168931461658</v>
      </c>
      <c r="O14">
        <v>238.16637797496128</v>
      </c>
    </row>
    <row r="15" spans="1:15" x14ac:dyDescent="0.25">
      <c r="B15" s="1">
        <v>12</v>
      </c>
      <c r="C15" s="7">
        <v>178</v>
      </c>
      <c r="E15" s="4">
        <v>39</v>
      </c>
      <c r="F15" s="5">
        <v>217</v>
      </c>
      <c r="G15">
        <f t="shared" si="0"/>
        <v>220.88050810142798</v>
      </c>
      <c r="H15">
        <f t="shared" si="2"/>
        <v>3.8805081014279779</v>
      </c>
      <c r="I15" t="str">
        <f t="shared" si="1"/>
        <v>Y</v>
      </c>
      <c r="K15">
        <v>39</v>
      </c>
      <c r="M15">
        <v>220.88050810142798</v>
      </c>
      <c r="N15">
        <v>201.69501809799422</v>
      </c>
      <c r="O15">
        <v>240.06599810486173</v>
      </c>
    </row>
    <row r="16" spans="1:15" x14ac:dyDescent="0.25">
      <c r="B16" s="1">
        <v>13</v>
      </c>
      <c r="C16" s="7">
        <v>192</v>
      </c>
      <c r="E16" s="4">
        <v>40</v>
      </c>
      <c r="F16" s="5">
        <v>221</v>
      </c>
      <c r="G16">
        <f t="shared" si="0"/>
        <v>222.00198255806703</v>
      </c>
      <c r="H16">
        <f t="shared" si="2"/>
        <v>1.0019825580670272</v>
      </c>
      <c r="I16" t="str">
        <f t="shared" si="1"/>
        <v>Y</v>
      </c>
      <c r="K16">
        <v>40</v>
      </c>
      <c r="M16">
        <v>222.00198255806703</v>
      </c>
      <c r="N16">
        <v>202.06677104170421</v>
      </c>
      <c r="O16">
        <v>241.93719407442984</v>
      </c>
    </row>
    <row r="17" spans="2:15" x14ac:dyDescent="0.25">
      <c r="B17" s="1">
        <v>14</v>
      </c>
      <c r="C17" s="7">
        <v>192</v>
      </c>
      <c r="E17" s="4">
        <v>41</v>
      </c>
      <c r="F17" s="5">
        <v>226</v>
      </c>
      <c r="G17">
        <f t="shared" si="0"/>
        <v>223.12345701470608</v>
      </c>
      <c r="H17">
        <f t="shared" si="2"/>
        <v>2.8765429852939235</v>
      </c>
      <c r="I17" t="str">
        <f t="shared" si="1"/>
        <v>Y</v>
      </c>
      <c r="K17">
        <v>41</v>
      </c>
      <c r="M17">
        <v>223.12345701470608</v>
      </c>
      <c r="N17">
        <v>202.46385099462861</v>
      </c>
      <c r="O17">
        <v>243.78306303478354</v>
      </c>
    </row>
    <row r="18" spans="2:15" x14ac:dyDescent="0.25">
      <c r="B18" s="1">
        <v>15</v>
      </c>
      <c r="C18" s="7">
        <v>194</v>
      </c>
      <c r="E18" s="4">
        <v>42</v>
      </c>
      <c r="F18" s="5">
        <v>230</v>
      </c>
      <c r="G18">
        <f t="shared" si="0"/>
        <v>224.24493147134513</v>
      </c>
      <c r="H18">
        <f t="shared" si="2"/>
        <v>5.7550685286548742</v>
      </c>
      <c r="I18" t="str">
        <f t="shared" si="1"/>
        <v>Y</v>
      </c>
      <c r="K18">
        <v>42</v>
      </c>
      <c r="M18">
        <v>224.24493147134513</v>
      </c>
      <c r="N18">
        <v>202.88367879729918</v>
      </c>
      <c r="O18">
        <v>245.60618414539107</v>
      </c>
    </row>
    <row r="19" spans="2:15" x14ac:dyDescent="0.25">
      <c r="B19" s="1">
        <v>16</v>
      </c>
      <c r="C19" s="7">
        <v>193</v>
      </c>
      <c r="E19" s="4">
        <v>43</v>
      </c>
      <c r="F19" s="5">
        <v>225</v>
      </c>
      <c r="G19">
        <f t="shared" si="0"/>
        <v>225.36640592798415</v>
      </c>
      <c r="H19">
        <f t="shared" si="2"/>
        <v>0.36640592798414673</v>
      </c>
      <c r="I19" t="str">
        <f t="shared" si="1"/>
        <v>Y</v>
      </c>
      <c r="K19">
        <v>43</v>
      </c>
      <c r="M19">
        <v>225.36640592798415</v>
      </c>
      <c r="N19">
        <v>203.32407973664365</v>
      </c>
      <c r="O19">
        <v>247.40873211932464</v>
      </c>
    </row>
    <row r="20" spans="2:15" x14ac:dyDescent="0.25">
      <c r="B20" s="1">
        <v>17</v>
      </c>
      <c r="C20" s="7">
        <v>189</v>
      </c>
      <c r="E20" s="4">
        <v>44</v>
      </c>
      <c r="F20" s="5">
        <v>229</v>
      </c>
      <c r="G20">
        <f t="shared" si="0"/>
        <v>226.4878803846232</v>
      </c>
      <c r="H20">
        <f t="shared" si="2"/>
        <v>2.5121196153768039</v>
      </c>
      <c r="I20" t="str">
        <f t="shared" si="1"/>
        <v>Y</v>
      </c>
      <c r="K20">
        <v>44</v>
      </c>
      <c r="M20">
        <v>226.4878803846232</v>
      </c>
      <c r="N20">
        <v>203.78320011177266</v>
      </c>
      <c r="O20">
        <v>249.19256065747373</v>
      </c>
    </row>
    <row r="21" spans="2:15" x14ac:dyDescent="0.25">
      <c r="B21" s="1">
        <v>18</v>
      </c>
      <c r="C21" s="7">
        <v>186</v>
      </c>
      <c r="E21" s="4">
        <v>45</v>
      </c>
      <c r="F21" s="5">
        <v>219</v>
      </c>
      <c r="G21">
        <f t="shared" si="0"/>
        <v>227.60935484126225</v>
      </c>
      <c r="H21">
        <f t="shared" si="2"/>
        <v>8.6093548412622454</v>
      </c>
      <c r="I21" t="str">
        <f t="shared" si="1"/>
        <v>Y</v>
      </c>
      <c r="K21">
        <v>45</v>
      </c>
      <c r="M21">
        <v>227.60935484126225</v>
      </c>
      <c r="N21">
        <v>204.25944469304832</v>
      </c>
      <c r="O21">
        <v>250.95926498947617</v>
      </c>
    </row>
    <row r="22" spans="2:15" x14ac:dyDescent="0.25">
      <c r="B22" s="1">
        <v>19</v>
      </c>
      <c r="C22" s="7">
        <v>192</v>
      </c>
      <c r="E22" s="4">
        <v>46</v>
      </c>
      <c r="F22" s="5">
        <v>224</v>
      </c>
      <c r="G22">
        <f t="shared" si="0"/>
        <v>228.73082929790127</v>
      </c>
      <c r="H22">
        <f t="shared" si="2"/>
        <v>4.7308292979012663</v>
      </c>
      <c r="I22" t="str">
        <f t="shared" si="1"/>
        <v>Y</v>
      </c>
      <c r="K22">
        <v>46</v>
      </c>
      <c r="M22">
        <v>228.73082929790127</v>
      </c>
      <c r="N22">
        <v>204.7514290163715</v>
      </c>
      <c r="O22">
        <v>252.71022957943103</v>
      </c>
    </row>
    <row r="23" spans="2:15" x14ac:dyDescent="0.25">
      <c r="B23" s="1">
        <v>20</v>
      </c>
      <c r="C23" s="7">
        <v>185</v>
      </c>
      <c r="E23" s="4">
        <v>47</v>
      </c>
      <c r="F23" s="5">
        <v>222</v>
      </c>
      <c r="G23">
        <f t="shared" si="0"/>
        <v>229.85230375454032</v>
      </c>
      <c r="H23">
        <f t="shared" si="2"/>
        <v>7.8523037545403156</v>
      </c>
      <c r="I23" t="str">
        <f t="shared" si="1"/>
        <v>Y</v>
      </c>
      <c r="K23">
        <v>47</v>
      </c>
      <c r="M23">
        <v>229.85230375454032</v>
      </c>
      <c r="N23">
        <v>205.25794242692385</v>
      </c>
      <c r="O23">
        <v>254.44666508215678</v>
      </c>
    </row>
    <row r="24" spans="2:15" x14ac:dyDescent="0.25">
      <c r="B24" s="1">
        <v>21</v>
      </c>
      <c r="C24" s="7">
        <v>192</v>
      </c>
      <c r="E24" s="4">
        <v>48</v>
      </c>
      <c r="F24" s="5">
        <v>225</v>
      </c>
      <c r="G24">
        <f t="shared" si="0"/>
        <v>230.97377821117936</v>
      </c>
      <c r="H24">
        <f t="shared" si="2"/>
        <v>5.9737782111793649</v>
      </c>
      <c r="I24" t="str">
        <f t="shared" si="1"/>
        <v>Y</v>
      </c>
      <c r="K24">
        <v>48</v>
      </c>
      <c r="M24">
        <v>230.97377821117936</v>
      </c>
      <c r="N24">
        <v>205.77791905320007</v>
      </c>
      <c r="O24">
        <v>256.16963736915869</v>
      </c>
    </row>
    <row r="25" spans="2:15" x14ac:dyDescent="0.25">
      <c r="B25" s="1">
        <v>22</v>
      </c>
      <c r="C25" s="7">
        <v>199</v>
      </c>
    </row>
    <row r="26" spans="2:15" x14ac:dyDescent="0.25">
      <c r="B26" s="1">
        <v>23</v>
      </c>
      <c r="C26" s="7">
        <v>195</v>
      </c>
    </row>
    <row r="27" spans="2:15" x14ac:dyDescent="0.25">
      <c r="B27" s="1">
        <v>24</v>
      </c>
      <c r="C27" s="7">
        <v>199</v>
      </c>
    </row>
    <row r="28" spans="2:15" x14ac:dyDescent="0.25">
      <c r="B28" s="1">
        <v>25</v>
      </c>
      <c r="C28" s="7">
        <v>207</v>
      </c>
    </row>
    <row r="29" spans="2:15" x14ac:dyDescent="0.25">
      <c r="B29" s="1">
        <v>26</v>
      </c>
      <c r="C29" s="7">
        <v>208</v>
      </c>
    </row>
    <row r="30" spans="2:15" ht="15.75" thickBot="1" x14ac:dyDescent="0.3">
      <c r="B30" s="9">
        <v>27</v>
      </c>
      <c r="C30" s="10">
        <v>207</v>
      </c>
    </row>
  </sheetData>
  <mergeCells count="2">
    <mergeCell ref="A1:C1"/>
    <mergeCell ref="E1:H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K9" sqref="K9"/>
    </sheetView>
  </sheetViews>
  <sheetFormatPr defaultRowHeight="15" x14ac:dyDescent="0.25"/>
  <cols>
    <col min="2" max="2" width="13.7109375" customWidth="1"/>
    <col min="3" max="3" width="22.5703125" customWidth="1"/>
    <col min="4" max="4" width="37.28515625" customWidth="1"/>
    <col min="5" max="5" width="37.42578125" customWidth="1"/>
    <col min="7" max="7" width="10.140625" customWidth="1"/>
    <col min="8" max="8" width="8.28515625" customWidth="1"/>
  </cols>
  <sheetData>
    <row r="1" spans="1:8" x14ac:dyDescent="0.25">
      <c r="A1" t="s">
        <v>0</v>
      </c>
      <c r="B1" t="s">
        <v>3</v>
      </c>
      <c r="C1" t="s">
        <v>23</v>
      </c>
      <c r="D1" t="s">
        <v>24</v>
      </c>
      <c r="E1" t="s">
        <v>25</v>
      </c>
      <c r="G1" t="s">
        <v>26</v>
      </c>
      <c r="H1" t="s">
        <v>27</v>
      </c>
    </row>
    <row r="2" spans="1:8" x14ac:dyDescent="0.25">
      <c r="A2" s="19">
        <v>1</v>
      </c>
      <c r="B2" s="19">
        <v>178</v>
      </c>
      <c r="G2" t="s">
        <v>28</v>
      </c>
      <c r="H2" s="21">
        <f>_xlfn.FORECAST.ETS.STAT($B$2:$B$49,$A$2:$A$49,1,12,1)</f>
        <v>0.126</v>
      </c>
    </row>
    <row r="3" spans="1:8" x14ac:dyDescent="0.25">
      <c r="A3" s="19">
        <v>2</v>
      </c>
      <c r="B3" s="19">
        <v>177</v>
      </c>
      <c r="G3" t="s">
        <v>29</v>
      </c>
      <c r="H3" s="21">
        <f>_xlfn.FORECAST.ETS.STAT($B$2:$B$49,$A$2:$A$49,2,12,1)</f>
        <v>1E-3</v>
      </c>
    </row>
    <row r="4" spans="1:8" x14ac:dyDescent="0.25">
      <c r="A4" s="19">
        <v>3</v>
      </c>
      <c r="B4" s="19">
        <v>181</v>
      </c>
      <c r="G4" t="s">
        <v>30</v>
      </c>
      <c r="H4" s="21">
        <f>_xlfn.FORECAST.ETS.STAT($B$2:$B$49,$A$2:$A$49,3,12,1)</f>
        <v>1E-3</v>
      </c>
    </row>
    <row r="5" spans="1:8" x14ac:dyDescent="0.25">
      <c r="A5" s="19">
        <v>4</v>
      </c>
      <c r="B5" s="19">
        <v>179</v>
      </c>
      <c r="G5" t="s">
        <v>31</v>
      </c>
      <c r="H5" s="21">
        <f>_xlfn.FORECAST.ETS.STAT($B$2:$B$49,$A$2:$A$49,4,12,1)</f>
        <v>1.476489125080978</v>
      </c>
    </row>
    <row r="6" spans="1:8" x14ac:dyDescent="0.25">
      <c r="A6" s="19">
        <v>5</v>
      </c>
      <c r="B6" s="19">
        <v>178</v>
      </c>
      <c r="G6" t="s">
        <v>32</v>
      </c>
      <c r="H6" s="21">
        <f>_xlfn.FORECAST.ETS.STAT($B$2:$B$49,$A$2:$A$49,5,12,1)</f>
        <v>2.2503009450741917E-2</v>
      </c>
    </row>
    <row r="7" spans="1:8" x14ac:dyDescent="0.25">
      <c r="A7" s="19">
        <v>6</v>
      </c>
      <c r="B7" s="19">
        <v>181</v>
      </c>
      <c r="G7" t="s">
        <v>33</v>
      </c>
      <c r="H7" s="21">
        <f>_xlfn.FORECAST.ETS.STAT($B$2:$B$49,$A$2:$A$49,6,12,1)</f>
        <v>4.851321410980356</v>
      </c>
    </row>
    <row r="8" spans="1:8" x14ac:dyDescent="0.25">
      <c r="A8" s="19">
        <v>7</v>
      </c>
      <c r="B8" s="19">
        <v>177</v>
      </c>
      <c r="G8" t="s">
        <v>34</v>
      </c>
      <c r="H8" s="21">
        <f>_xlfn.FORECAST.ETS.STAT($B$2:$B$49,$A$2:$A$49,7,12,1)</f>
        <v>5.7234840996308849</v>
      </c>
    </row>
    <row r="9" spans="1:8" x14ac:dyDescent="0.25">
      <c r="A9" s="19">
        <v>8</v>
      </c>
      <c r="B9" s="19">
        <v>178</v>
      </c>
    </row>
    <row r="10" spans="1:8" x14ac:dyDescent="0.25">
      <c r="A10" s="19">
        <v>9</v>
      </c>
      <c r="B10" s="19">
        <v>179</v>
      </c>
    </row>
    <row r="11" spans="1:8" x14ac:dyDescent="0.25">
      <c r="A11" s="19">
        <v>10</v>
      </c>
      <c r="B11" s="19">
        <v>180</v>
      </c>
    </row>
    <row r="12" spans="1:8" x14ac:dyDescent="0.25">
      <c r="A12" s="19">
        <v>11</v>
      </c>
      <c r="B12" s="19">
        <v>177</v>
      </c>
    </row>
    <row r="13" spans="1:8" x14ac:dyDescent="0.25">
      <c r="A13" s="19">
        <v>12</v>
      </c>
      <c r="B13" s="19">
        <v>178</v>
      </c>
    </row>
    <row r="14" spans="1:8" x14ac:dyDescent="0.25">
      <c r="A14" s="19">
        <v>13</v>
      </c>
      <c r="B14" s="19">
        <v>192</v>
      </c>
    </row>
    <row r="15" spans="1:8" x14ac:dyDescent="0.25">
      <c r="A15" s="19">
        <v>14</v>
      </c>
      <c r="B15" s="19">
        <v>192</v>
      </c>
    </row>
    <row r="16" spans="1:8" x14ac:dyDescent="0.25">
      <c r="A16" s="19">
        <v>15</v>
      </c>
      <c r="B16" s="19">
        <v>194</v>
      </c>
    </row>
    <row r="17" spans="1:2" x14ac:dyDescent="0.25">
      <c r="A17" s="19">
        <v>16</v>
      </c>
      <c r="B17" s="19">
        <v>193</v>
      </c>
    </row>
    <row r="18" spans="1:2" x14ac:dyDescent="0.25">
      <c r="A18" s="19">
        <v>17</v>
      </c>
      <c r="B18" s="19">
        <v>189</v>
      </c>
    </row>
    <row r="19" spans="1:2" x14ac:dyDescent="0.25">
      <c r="A19" s="19">
        <v>18</v>
      </c>
      <c r="B19" s="19">
        <v>186</v>
      </c>
    </row>
    <row r="20" spans="1:2" x14ac:dyDescent="0.25">
      <c r="A20" s="19">
        <v>19</v>
      </c>
      <c r="B20" s="19">
        <v>192</v>
      </c>
    </row>
    <row r="21" spans="1:2" x14ac:dyDescent="0.25">
      <c r="A21" s="19">
        <v>20</v>
      </c>
      <c r="B21" s="19">
        <v>185</v>
      </c>
    </row>
    <row r="22" spans="1:2" x14ac:dyDescent="0.25">
      <c r="A22" s="19">
        <v>21</v>
      </c>
      <c r="B22" s="19">
        <v>192</v>
      </c>
    </row>
    <row r="23" spans="1:2" x14ac:dyDescent="0.25">
      <c r="A23" s="19">
        <v>22</v>
      </c>
      <c r="B23" s="19">
        <v>199</v>
      </c>
    </row>
    <row r="24" spans="1:2" x14ac:dyDescent="0.25">
      <c r="A24" s="19">
        <v>23</v>
      </c>
      <c r="B24" s="19">
        <v>195</v>
      </c>
    </row>
    <row r="25" spans="1:2" x14ac:dyDescent="0.25">
      <c r="A25" s="19">
        <v>24</v>
      </c>
      <c r="B25" s="19">
        <v>199</v>
      </c>
    </row>
    <row r="26" spans="1:2" x14ac:dyDescent="0.25">
      <c r="A26" s="19">
        <v>25</v>
      </c>
      <c r="B26" s="19">
        <v>207</v>
      </c>
    </row>
    <row r="27" spans="1:2" x14ac:dyDescent="0.25">
      <c r="A27" s="19">
        <v>26</v>
      </c>
      <c r="B27" s="19">
        <v>208</v>
      </c>
    </row>
    <row r="28" spans="1:2" x14ac:dyDescent="0.25">
      <c r="A28" s="19">
        <v>27</v>
      </c>
      <c r="B28" s="19">
        <v>207</v>
      </c>
    </row>
    <row r="29" spans="1:2" x14ac:dyDescent="0.25">
      <c r="A29" s="19">
        <v>28</v>
      </c>
      <c r="B29" s="19">
        <v>206</v>
      </c>
    </row>
    <row r="30" spans="1:2" x14ac:dyDescent="0.25">
      <c r="A30" s="19">
        <v>29</v>
      </c>
      <c r="B30" s="19">
        <v>206</v>
      </c>
    </row>
    <row r="31" spans="1:2" x14ac:dyDescent="0.25">
      <c r="A31" s="19">
        <v>30</v>
      </c>
      <c r="B31" s="19">
        <v>202</v>
      </c>
    </row>
    <row r="32" spans="1:2" x14ac:dyDescent="0.25">
      <c r="A32" s="19">
        <v>31</v>
      </c>
      <c r="B32" s="19">
        <v>199</v>
      </c>
    </row>
    <row r="33" spans="1:2" x14ac:dyDescent="0.25">
      <c r="A33" s="19">
        <v>32</v>
      </c>
      <c r="B33" s="19">
        <v>207</v>
      </c>
    </row>
    <row r="34" spans="1:2" x14ac:dyDescent="0.25">
      <c r="A34" s="19">
        <v>33</v>
      </c>
      <c r="B34" s="19">
        <v>211</v>
      </c>
    </row>
    <row r="35" spans="1:2" x14ac:dyDescent="0.25">
      <c r="A35" s="19">
        <v>34</v>
      </c>
      <c r="B35" s="19">
        <v>202</v>
      </c>
    </row>
    <row r="36" spans="1:2" x14ac:dyDescent="0.25">
      <c r="A36" s="19">
        <v>35</v>
      </c>
      <c r="B36" s="19">
        <v>207</v>
      </c>
    </row>
    <row r="37" spans="1:2" x14ac:dyDescent="0.25">
      <c r="A37" s="19">
        <v>36</v>
      </c>
      <c r="B37" s="19">
        <v>202</v>
      </c>
    </row>
    <row r="38" spans="1:2" x14ac:dyDescent="0.25">
      <c r="A38" s="19">
        <v>37</v>
      </c>
      <c r="B38" s="19">
        <v>222</v>
      </c>
    </row>
    <row r="39" spans="1:2" x14ac:dyDescent="0.25">
      <c r="A39" s="19">
        <v>38</v>
      </c>
      <c r="B39" s="19">
        <v>223</v>
      </c>
    </row>
    <row r="40" spans="1:2" x14ac:dyDescent="0.25">
      <c r="A40" s="19">
        <v>39</v>
      </c>
      <c r="B40" s="19">
        <v>217</v>
      </c>
    </row>
    <row r="41" spans="1:2" x14ac:dyDescent="0.25">
      <c r="A41" s="19">
        <v>40</v>
      </c>
      <c r="B41" s="19">
        <v>221</v>
      </c>
    </row>
    <row r="42" spans="1:2" x14ac:dyDescent="0.25">
      <c r="A42" s="19">
        <v>41</v>
      </c>
      <c r="B42" s="19">
        <v>226</v>
      </c>
    </row>
    <row r="43" spans="1:2" x14ac:dyDescent="0.25">
      <c r="A43" s="19">
        <v>42</v>
      </c>
      <c r="B43" s="19">
        <v>230</v>
      </c>
    </row>
    <row r="44" spans="1:2" x14ac:dyDescent="0.25">
      <c r="A44" s="19">
        <v>43</v>
      </c>
      <c r="B44" s="19">
        <v>225</v>
      </c>
    </row>
    <row r="45" spans="1:2" x14ac:dyDescent="0.25">
      <c r="A45" s="19">
        <v>44</v>
      </c>
      <c r="B45" s="19">
        <v>229</v>
      </c>
    </row>
    <row r="46" spans="1:2" x14ac:dyDescent="0.25">
      <c r="A46" s="19">
        <v>45</v>
      </c>
      <c r="B46" s="19">
        <v>219</v>
      </c>
    </row>
    <row r="47" spans="1:2" x14ac:dyDescent="0.25">
      <c r="A47" s="19">
        <v>46</v>
      </c>
      <c r="B47" s="19">
        <v>224</v>
      </c>
    </row>
    <row r="48" spans="1:2" x14ac:dyDescent="0.25">
      <c r="A48" s="19">
        <v>47</v>
      </c>
      <c r="B48" s="19">
        <v>222</v>
      </c>
    </row>
    <row r="49" spans="1:5" x14ac:dyDescent="0.25">
      <c r="A49" s="19">
        <v>48</v>
      </c>
      <c r="B49" s="19">
        <v>225</v>
      </c>
      <c r="C49" s="19">
        <v>225</v>
      </c>
      <c r="D49" s="20">
        <v>225</v>
      </c>
      <c r="E49" s="20">
        <v>225</v>
      </c>
    </row>
    <row r="50" spans="1:5" x14ac:dyDescent="0.25">
      <c r="A50" s="19">
        <v>49</v>
      </c>
      <c r="C50" s="19">
        <f>_xlfn.FORECAST.ETS(A50,$B$2:$B$49,$A$2:$A$49,12,1)</f>
        <v>236.90716619044517</v>
      </c>
      <c r="D50" s="20">
        <f>C50-_xlfn.FORECAST.ETS.CONFINT(A50,$B$2:$B$49,$A$2:$A$49,0.95,12,1)</f>
        <v>229.08492510532616</v>
      </c>
      <c r="E50" s="20">
        <f>C50+_xlfn.FORECAST.ETS.CONFINT(A50,$B$2:$B$49,$A$2:$A$49,0.95,12,1)</f>
        <v>244.72940727556417</v>
      </c>
    </row>
    <row r="51" spans="1:5" x14ac:dyDescent="0.25">
      <c r="A51" s="19">
        <v>50</v>
      </c>
      <c r="C51" s="19">
        <f>_xlfn.FORECAST.ETS(A51,$B$2:$B$49,$A$2:$A$49,12,1)</f>
        <v>237.11108488777961</v>
      </c>
      <c r="D51" s="20">
        <f>C51-_xlfn.FORECAST.ETS.CONFINT(A51,$B$2:$B$49,$A$2:$A$49,0.95,12,1)</f>
        <v>229.22601367281936</v>
      </c>
      <c r="E51" s="20">
        <f>C51+_xlfn.FORECAST.ETS.CONFINT(A51,$B$2:$B$49,$A$2:$A$49,0.95,12,1)</f>
        <v>244.99615610273986</v>
      </c>
    </row>
    <row r="52" spans="1:5" x14ac:dyDescent="0.25">
      <c r="A52" s="19">
        <v>51</v>
      </c>
      <c r="C52" s="19">
        <f>_xlfn.FORECAST.ETS(A52,$B$2:$B$49,$A$2:$A$49,12,1)</f>
        <v>237.60349481086919</v>
      </c>
      <c r="D52" s="20">
        <f>C52-_xlfn.FORECAST.ETS.CONFINT(A52,$B$2:$B$49,$A$2:$A$49,0.95,12,1)</f>
        <v>229.65510860123882</v>
      </c>
      <c r="E52" s="20">
        <f>C52+_xlfn.FORECAST.ETS.CONFINT(A52,$B$2:$B$49,$A$2:$A$49,0.95,12,1)</f>
        <v>245.55188102049956</v>
      </c>
    </row>
    <row r="53" spans="1:5" x14ac:dyDescent="0.25">
      <c r="A53" s="19">
        <v>52</v>
      </c>
      <c r="C53" s="19">
        <f>_xlfn.FORECAST.ETS(A53,$B$2:$B$49,$A$2:$A$49,12,1)</f>
        <v>236.85233301089823</v>
      </c>
      <c r="D53" s="20">
        <f>C53-_xlfn.FORECAST.ETS.CONFINT(A53,$B$2:$B$49,$A$2:$A$49,0.95,12,1)</f>
        <v>228.84015079966656</v>
      </c>
      <c r="E53" s="20">
        <f>C53+_xlfn.FORECAST.ETS.CONFINT(A53,$B$2:$B$49,$A$2:$A$49,0.95,12,1)</f>
        <v>244.86451522212991</v>
      </c>
    </row>
    <row r="54" spans="1:5" x14ac:dyDescent="0.25">
      <c r="A54" s="19">
        <v>53</v>
      </c>
      <c r="C54" s="19">
        <f>_xlfn.FORECAST.ETS(A54,$B$2:$B$49,$A$2:$A$49,12,1)</f>
        <v>234.89726233527682</v>
      </c>
      <c r="D54" s="20">
        <f>C54-_xlfn.FORECAST.ETS.CONFINT(A54,$B$2:$B$49,$A$2:$A$49,0.95,12,1)</f>
        <v>226.82080693791892</v>
      </c>
      <c r="E54" s="20">
        <f>C54+_xlfn.FORECAST.ETS.CONFINT(A54,$B$2:$B$49,$A$2:$A$49,0.95,12,1)</f>
        <v>242.97371773263473</v>
      </c>
    </row>
    <row r="55" spans="1:5" x14ac:dyDescent="0.25">
      <c r="A55" s="19">
        <v>54</v>
      </c>
      <c r="C55" s="19">
        <f>_xlfn.FORECAST.ETS(A55,$B$2:$B$49,$A$2:$A$49,12,1)</f>
        <v>235.57647956814577</v>
      </c>
      <c r="D55" s="20">
        <f>C55-_xlfn.FORECAST.ETS.CONFINT(A55,$B$2:$B$49,$A$2:$A$49,0.95,12,1)</f>
        <v>227.4352775861928</v>
      </c>
      <c r="E55" s="20">
        <f>C55+_xlfn.FORECAST.ETS.CONFINT(A55,$B$2:$B$49,$A$2:$A$49,0.95,12,1)</f>
        <v>243.71768155009875</v>
      </c>
    </row>
    <row r="56" spans="1:5" x14ac:dyDescent="0.25">
      <c r="A56" s="19">
        <v>55</v>
      </c>
      <c r="C56" s="19">
        <f>_xlfn.FORECAST.ETS(A56,$B$2:$B$49,$A$2:$A$49,12,1)</f>
        <v>236.56144060478215</v>
      </c>
      <c r="D56" s="20">
        <f>C56-_xlfn.FORECAST.ETS.CONFINT(A56,$B$2:$B$49,$A$2:$A$49,0.95,12,1)</f>
        <v>228.35502238870151</v>
      </c>
      <c r="E56" s="20">
        <f>C56+_xlfn.FORECAST.ETS.CONFINT(A56,$B$2:$B$49,$A$2:$A$49,0.95,12,1)</f>
        <v>244.76785882086278</v>
      </c>
    </row>
    <row r="57" spans="1:5" x14ac:dyDescent="0.25">
      <c r="A57" s="19">
        <v>56</v>
      </c>
      <c r="C57" s="19">
        <f>_xlfn.FORECAST.ETS(A57,$B$2:$B$49,$A$2:$A$49,12,1)</f>
        <v>233.51347879872998</v>
      </c>
      <c r="D57" s="20">
        <f>C57-_xlfn.FORECAST.ETS.CONFINT(A57,$B$2:$B$49,$A$2:$A$49,0.95,12,1)</f>
        <v>225.24137841012143</v>
      </c>
      <c r="E57" s="20">
        <f>C57+_xlfn.FORECAST.ETS.CONFINT(A57,$B$2:$B$49,$A$2:$A$49,0.95,12,1)</f>
        <v>241.78557918733853</v>
      </c>
    </row>
    <row r="58" spans="1:5" x14ac:dyDescent="0.25">
      <c r="A58" s="19">
        <v>57</v>
      </c>
      <c r="C58" s="19">
        <f>_xlfn.FORECAST.ETS(A58,$B$2:$B$49,$A$2:$A$49,12,1)</f>
        <v>237.70089573690785</v>
      </c>
      <c r="D58" s="20">
        <f>C58-_xlfn.FORECAST.ETS.CONFINT(A58,$B$2:$B$49,$A$2:$A$49,0.95,12,1)</f>
        <v>229.36265091009577</v>
      </c>
      <c r="E58" s="20">
        <f>C58+_xlfn.FORECAST.ETS.CONFINT(A58,$B$2:$B$49,$A$2:$A$49,0.95,12,1)</f>
        <v>246.03914056371994</v>
      </c>
    </row>
    <row r="59" spans="1:5" x14ac:dyDescent="0.25">
      <c r="A59" s="19">
        <v>58</v>
      </c>
      <c r="C59" s="19">
        <f>_xlfn.FORECAST.ETS(A59,$B$2:$B$49,$A$2:$A$49,12,1)</f>
        <v>241.76791517173237</v>
      </c>
      <c r="D59" s="20">
        <f>C59-_xlfn.FORECAST.ETS.CONFINT(A59,$B$2:$B$49,$A$2:$A$49,0.95,12,1)</f>
        <v>233.3630672748306</v>
      </c>
      <c r="E59" s="20">
        <f>C59+_xlfn.FORECAST.ETS.CONFINT(A59,$B$2:$B$49,$A$2:$A$49,0.95,12,1)</f>
        <v>250.17276306863414</v>
      </c>
    </row>
    <row r="60" spans="1:5" x14ac:dyDescent="0.25">
      <c r="A60" s="19">
        <v>59</v>
      </c>
      <c r="C60" s="19">
        <f>_xlfn.FORECAST.ETS(A60,$B$2:$B$49,$A$2:$A$49,12,1)</f>
        <v>238.1509291858271</v>
      </c>
      <c r="D60" s="20">
        <f>C60-_xlfn.FORECAST.ETS.CONFINT(A60,$B$2:$B$49,$A$2:$A$49,0.95,12,1)</f>
        <v>229.67902318134878</v>
      </c>
      <c r="E60" s="20">
        <f>C60+_xlfn.FORECAST.ETS.CONFINT(A60,$B$2:$B$49,$A$2:$A$49,0.95,12,1)</f>
        <v>246.62283519030541</v>
      </c>
    </row>
    <row r="61" spans="1:5" x14ac:dyDescent="0.25">
      <c r="A61" s="19">
        <v>60</v>
      </c>
      <c r="C61" s="19">
        <f>_xlfn.FORECAST.ETS(A61,$B$2:$B$49,$A$2:$A$49,12,1)</f>
        <v>240.51540792656095</v>
      </c>
      <c r="D61" s="20">
        <f>C61-_xlfn.FORECAST.ETS.CONFINT(A61,$B$2:$B$49,$A$2:$A$49,0.95,12,1)</f>
        <v>231.97599233164146</v>
      </c>
      <c r="E61" s="20">
        <f>C61+_xlfn.FORECAST.ETS.CONFINT(A61,$B$2:$B$49,$A$2:$A$49,0.95,12,1)</f>
        <v>249.05482352148044</v>
      </c>
    </row>
    <row r="62" spans="1:5" x14ac:dyDescent="0.25">
      <c r="A62" s="19">
        <v>61</v>
      </c>
      <c r="C62" s="19">
        <f>_xlfn.FORECAST.ETS(A62,$B$2:$B$49,$A$2:$A$49,12,1)</f>
        <v>251.60505998495316</v>
      </c>
      <c r="D62" s="20">
        <f>C62-_xlfn.FORECAST.ETS.CONFINT(A62,$B$2:$B$49,$A$2:$A$49,0.95,12,1)</f>
        <v>242.9967023290306</v>
      </c>
      <c r="E62" s="20">
        <f>C62+_xlfn.FORECAST.ETS.CONFINT(A62,$B$2:$B$49,$A$2:$A$49,0.95,12,1)</f>
        <v>260.21341764087572</v>
      </c>
    </row>
    <row r="63" spans="1:5" x14ac:dyDescent="0.25">
      <c r="A63" s="19">
        <v>62</v>
      </c>
      <c r="C63" s="19">
        <f>_xlfn.FORECAST.ETS(A63,$B$2:$B$49,$A$2:$A$49,12,1)</f>
        <v>251.80897868228763</v>
      </c>
      <c r="D63" s="20">
        <f>C63-_xlfn.FORECAST.ETS.CONFINT(A63,$B$2:$B$49,$A$2:$A$49,0.95,12,1)</f>
        <v>243.1322267345939</v>
      </c>
      <c r="E63" s="20">
        <f>C63+_xlfn.FORECAST.ETS.CONFINT(A63,$B$2:$B$49,$A$2:$A$49,0.95,12,1)</f>
        <v>260.48573062998139</v>
      </c>
    </row>
    <row r="64" spans="1:5" x14ac:dyDescent="0.25">
      <c r="A64" s="19">
        <v>63</v>
      </c>
      <c r="C64" s="19">
        <f>_xlfn.FORECAST.ETS(A64,$B$2:$B$49,$A$2:$A$49,12,1)</f>
        <v>252.30138860537718</v>
      </c>
      <c r="D64" s="20">
        <f>C64-_xlfn.FORECAST.ETS.CONFINT(A64,$B$2:$B$49,$A$2:$A$49,0.95,12,1)</f>
        <v>243.55580123279643</v>
      </c>
      <c r="E64" s="20">
        <f>C64+_xlfn.FORECAST.ETS.CONFINT(A64,$B$2:$B$49,$A$2:$A$49,0.95,12,1)</f>
        <v>261.04697597795791</v>
      </c>
    </row>
    <row r="65" spans="1:5" x14ac:dyDescent="0.25">
      <c r="A65" s="19">
        <v>64</v>
      </c>
      <c r="C65" s="19">
        <f>_xlfn.FORECAST.ETS(A65,$B$2:$B$49,$A$2:$A$49,12,1)</f>
        <v>251.55022680540623</v>
      </c>
      <c r="D65" s="20">
        <f>C65-_xlfn.FORECAST.ETS.CONFINT(A65,$B$2:$B$49,$A$2:$A$49,0.95,12,1)</f>
        <v>242.73536626787629</v>
      </c>
      <c r="E65" s="20">
        <f>C65+_xlfn.FORECAST.ETS.CONFINT(A65,$B$2:$B$49,$A$2:$A$49,0.95,12,1)</f>
        <v>260.36508734293619</v>
      </c>
    </row>
    <row r="66" spans="1:5" x14ac:dyDescent="0.25">
      <c r="A66" s="19">
        <v>65</v>
      </c>
      <c r="C66" s="19">
        <f>_xlfn.FORECAST.ETS(A66,$B$2:$B$49,$A$2:$A$49,12,1)</f>
        <v>249.59515612978484</v>
      </c>
      <c r="D66" s="20">
        <f>C66-_xlfn.FORECAST.ETS.CONFINT(A66,$B$2:$B$49,$A$2:$A$49,0.95,12,1)</f>
        <v>240.71058803951198</v>
      </c>
      <c r="E66" s="20">
        <f>C66+_xlfn.FORECAST.ETS.CONFINT(A66,$B$2:$B$49,$A$2:$A$49,0.95,12,1)</f>
        <v>258.47972422005768</v>
      </c>
    </row>
    <row r="67" spans="1:5" x14ac:dyDescent="0.25">
      <c r="A67" s="19">
        <v>66</v>
      </c>
      <c r="C67" s="19">
        <f>_xlfn.FORECAST.ETS(A67,$B$2:$B$49,$A$2:$A$49,12,1)</f>
        <v>250.27437336265376</v>
      </c>
      <c r="D67" s="20">
        <f>C67-_xlfn.FORECAST.ETS.CONFINT(A67,$B$2:$B$49,$A$2:$A$49,0.95,12,1)</f>
        <v>241.31966664327257</v>
      </c>
      <c r="E67" s="20">
        <f>C67+_xlfn.FORECAST.ETS.CONFINT(A67,$B$2:$B$49,$A$2:$A$49,0.95,12,1)</f>
        <v>259.22908008203495</v>
      </c>
    </row>
    <row r="68" spans="1:5" x14ac:dyDescent="0.25">
      <c r="A68" s="19">
        <v>67</v>
      </c>
      <c r="C68" s="19">
        <f>_xlfn.FORECAST.ETS(A68,$B$2:$B$49,$A$2:$A$49,12,1)</f>
        <v>251.25933439929014</v>
      </c>
      <c r="D68" s="20">
        <f>C68-_xlfn.FORECAST.ETS.CONFINT(A68,$B$2:$B$49,$A$2:$A$49,0.95,12,1)</f>
        <v>242.23406124501264</v>
      </c>
      <c r="E68" s="20">
        <f>C68+_xlfn.FORECAST.ETS.CONFINT(A68,$B$2:$B$49,$A$2:$A$49,0.95,12,1)</f>
        <v>260.28460755356764</v>
      </c>
    </row>
    <row r="69" spans="1:5" x14ac:dyDescent="0.25">
      <c r="A69" s="19">
        <v>68</v>
      </c>
      <c r="C69" s="19">
        <f>_xlfn.FORECAST.ETS(A69,$B$2:$B$49,$A$2:$A$49,12,1)</f>
        <v>248.21137259323797</v>
      </c>
      <c r="D69" s="20">
        <f>C69-_xlfn.FORECAST.ETS.CONFINT(A69,$B$2:$B$49,$A$2:$A$49,0.95,12,1)</f>
        <v>239.11510842803366</v>
      </c>
      <c r="E69" s="20">
        <f>C69+_xlfn.FORECAST.ETS.CONFINT(A69,$B$2:$B$49,$A$2:$A$49,0.95,12,1)</f>
        <v>257.3076367584423</v>
      </c>
    </row>
    <row r="70" spans="1:5" x14ac:dyDescent="0.25">
      <c r="A70" s="19">
        <v>69</v>
      </c>
      <c r="C70" s="19">
        <f>_xlfn.FORECAST.ETS(A70,$B$2:$B$49,$A$2:$A$49,12,1)</f>
        <v>252.39878953141587</v>
      </c>
      <c r="D70" s="20">
        <f>C70-_xlfn.FORECAST.ETS.CONFINT(A70,$B$2:$B$49,$A$2:$A$49,0.95,12,1)</f>
        <v>243.23111296826116</v>
      </c>
      <c r="E70" s="20">
        <f>C70+_xlfn.FORECAST.ETS.CONFINT(A70,$B$2:$B$49,$A$2:$A$49,0.95,12,1)</f>
        <v>261.56646609457056</v>
      </c>
    </row>
    <row r="71" spans="1:5" x14ac:dyDescent="0.25">
      <c r="A71" s="19">
        <v>70</v>
      </c>
      <c r="C71" s="19">
        <f>_xlfn.FORECAST.ETS(A71,$B$2:$B$49,$A$2:$A$49,12,1)</f>
        <v>256.46580896624039</v>
      </c>
      <c r="D71" s="20">
        <f>C71-_xlfn.FORECAST.ETS.CONFINT(A71,$B$2:$B$49,$A$2:$A$49,0.95,12,1)</f>
        <v>247.22630176647368</v>
      </c>
      <c r="E71" s="20">
        <f>C71+_xlfn.FORECAST.ETS.CONFINT(A71,$B$2:$B$49,$A$2:$A$49,0.95,12,1)</f>
        <v>265.70531616600709</v>
      </c>
    </row>
    <row r="72" spans="1:5" x14ac:dyDescent="0.25">
      <c r="A72" s="19">
        <v>71</v>
      </c>
      <c r="C72" s="19">
        <f>_xlfn.FORECAST.ETS(A72,$B$2:$B$49,$A$2:$A$49,12,1)</f>
        <v>252.84882298033509</v>
      </c>
      <c r="D72" s="20">
        <f>C72-_xlfn.FORECAST.ETS.CONFINT(A72,$B$2:$B$49,$A$2:$A$49,0.95,12,1)</f>
        <v>243.53707001315078</v>
      </c>
      <c r="E72" s="20">
        <f>C72+_xlfn.FORECAST.ETS.CONFINT(A72,$B$2:$B$49,$A$2:$A$49,0.95,12,1)</f>
        <v>262.16057594751936</v>
      </c>
    </row>
    <row r="73" spans="1:5" x14ac:dyDescent="0.25">
      <c r="A73" s="19">
        <v>72</v>
      </c>
      <c r="C73" s="19">
        <f>_xlfn.FORECAST.ETS(A73,$B$2:$B$49,$A$2:$A$49,12,1)</f>
        <v>255.21330172106894</v>
      </c>
      <c r="D73" s="20">
        <f>C73-_xlfn.FORECAST.ETS.CONFINT(A73,$B$2:$B$49,$A$2:$A$49,0.95,12,1)</f>
        <v>245.82889092318175</v>
      </c>
      <c r="E73" s="20">
        <f>C73+_xlfn.FORECAST.ETS.CONFINT(A73,$B$2:$B$49,$A$2:$A$49,0.95,12,1)</f>
        <v>264.59771251895614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I14" sqref="I14"/>
    </sheetView>
  </sheetViews>
  <sheetFormatPr defaultRowHeight="15" x14ac:dyDescent="0.25"/>
  <cols>
    <col min="1" max="1" width="7" bestFit="1" customWidth="1"/>
    <col min="2" max="2" width="11.5703125" bestFit="1" customWidth="1"/>
    <col min="5" max="5" width="12.140625" bestFit="1" customWidth="1"/>
  </cols>
  <sheetData>
    <row r="1" spans="1:5" x14ac:dyDescent="0.25">
      <c r="A1" s="2" t="s">
        <v>0</v>
      </c>
      <c r="B1" s="6" t="s">
        <v>3</v>
      </c>
      <c r="D1" t="s">
        <v>36</v>
      </c>
    </row>
    <row r="2" spans="1:5" x14ac:dyDescent="0.25">
      <c r="A2" s="1">
        <v>1</v>
      </c>
      <c r="B2" s="7">
        <v>178</v>
      </c>
      <c r="D2" t="s">
        <v>2</v>
      </c>
      <c r="E2" s="28">
        <f>SLOPE($B$2:$B$49,$A$2:$A$49)</f>
        <v>1.1627225358228397</v>
      </c>
    </row>
    <row r="3" spans="1:5" x14ac:dyDescent="0.25">
      <c r="A3" s="1">
        <v>2</v>
      </c>
      <c r="B3" s="7">
        <v>177</v>
      </c>
      <c r="D3" t="s">
        <v>1</v>
      </c>
      <c r="E3" s="28">
        <f>INTERCEPT($B$2:$B$49,$A$2:$A$49)</f>
        <v>171.47163120567376</v>
      </c>
    </row>
    <row r="4" spans="1:5" x14ac:dyDescent="0.25">
      <c r="A4" s="1">
        <v>3</v>
      </c>
      <c r="B4" s="7">
        <v>181</v>
      </c>
      <c r="D4" t="s">
        <v>19</v>
      </c>
      <c r="E4" s="29" t="s">
        <v>37</v>
      </c>
    </row>
    <row r="5" spans="1:5" x14ac:dyDescent="0.25">
      <c r="A5" s="1">
        <v>4</v>
      </c>
      <c r="B5" s="7">
        <v>179</v>
      </c>
    </row>
    <row r="6" spans="1:5" x14ac:dyDescent="0.25">
      <c r="A6" s="1">
        <v>5</v>
      </c>
      <c r="B6" s="7">
        <v>178</v>
      </c>
    </row>
    <row r="7" spans="1:5" x14ac:dyDescent="0.25">
      <c r="A7" s="1">
        <v>6</v>
      </c>
      <c r="B7" s="7">
        <v>181</v>
      </c>
    </row>
    <row r="8" spans="1:5" x14ac:dyDescent="0.25">
      <c r="A8" s="1">
        <v>7</v>
      </c>
      <c r="B8" s="7">
        <v>177</v>
      </c>
    </row>
    <row r="9" spans="1:5" x14ac:dyDescent="0.25">
      <c r="A9" s="1">
        <v>8</v>
      </c>
      <c r="B9" s="7">
        <v>178</v>
      </c>
    </row>
    <row r="10" spans="1:5" x14ac:dyDescent="0.25">
      <c r="A10" s="1">
        <v>9</v>
      </c>
      <c r="B10" s="7">
        <v>179</v>
      </c>
    </row>
    <row r="11" spans="1:5" x14ac:dyDescent="0.25">
      <c r="A11" s="1">
        <v>10</v>
      </c>
      <c r="B11" s="7">
        <v>180</v>
      </c>
    </row>
    <row r="12" spans="1:5" x14ac:dyDescent="0.25">
      <c r="A12" s="1">
        <v>11</v>
      </c>
      <c r="B12" s="7">
        <v>177</v>
      </c>
    </row>
    <row r="13" spans="1:5" x14ac:dyDescent="0.25">
      <c r="A13" s="1">
        <v>12</v>
      </c>
      <c r="B13" s="7">
        <v>178</v>
      </c>
    </row>
    <row r="14" spans="1:5" x14ac:dyDescent="0.25">
      <c r="A14" s="1">
        <v>13</v>
      </c>
      <c r="B14" s="7">
        <v>192</v>
      </c>
    </row>
    <row r="15" spans="1:5" x14ac:dyDescent="0.25">
      <c r="A15" s="1">
        <v>14</v>
      </c>
      <c r="B15" s="7">
        <v>192</v>
      </c>
    </row>
    <row r="16" spans="1:5" x14ac:dyDescent="0.25">
      <c r="A16" s="1">
        <v>15</v>
      </c>
      <c r="B16" s="7">
        <v>194</v>
      </c>
    </row>
    <row r="17" spans="1:2" x14ac:dyDescent="0.25">
      <c r="A17" s="1">
        <v>16</v>
      </c>
      <c r="B17" s="7">
        <v>193</v>
      </c>
    </row>
    <row r="18" spans="1:2" x14ac:dyDescent="0.25">
      <c r="A18" s="1">
        <v>17</v>
      </c>
      <c r="B18" s="7">
        <v>189</v>
      </c>
    </row>
    <row r="19" spans="1:2" x14ac:dyDescent="0.25">
      <c r="A19" s="1">
        <v>18</v>
      </c>
      <c r="B19" s="7">
        <v>186</v>
      </c>
    </row>
    <row r="20" spans="1:2" x14ac:dyDescent="0.25">
      <c r="A20" s="1">
        <v>19</v>
      </c>
      <c r="B20" s="7">
        <v>192</v>
      </c>
    </row>
    <row r="21" spans="1:2" x14ac:dyDescent="0.25">
      <c r="A21" s="1">
        <v>20</v>
      </c>
      <c r="B21" s="7">
        <v>185</v>
      </c>
    </row>
    <row r="22" spans="1:2" x14ac:dyDescent="0.25">
      <c r="A22" s="1">
        <v>21</v>
      </c>
      <c r="B22" s="7">
        <v>192</v>
      </c>
    </row>
    <row r="23" spans="1:2" x14ac:dyDescent="0.25">
      <c r="A23" s="1">
        <v>22</v>
      </c>
      <c r="B23" s="7">
        <v>199</v>
      </c>
    </row>
    <row r="24" spans="1:2" x14ac:dyDescent="0.25">
      <c r="A24" s="1">
        <v>23</v>
      </c>
      <c r="B24" s="7">
        <v>195</v>
      </c>
    </row>
    <row r="25" spans="1:2" x14ac:dyDescent="0.25">
      <c r="A25" s="1">
        <v>24</v>
      </c>
      <c r="B25" s="7">
        <v>199</v>
      </c>
    </row>
    <row r="26" spans="1:2" x14ac:dyDescent="0.25">
      <c r="A26" s="1">
        <v>25</v>
      </c>
      <c r="B26" s="7">
        <v>207</v>
      </c>
    </row>
    <row r="27" spans="1:2" x14ac:dyDescent="0.25">
      <c r="A27" s="1">
        <v>26</v>
      </c>
      <c r="B27" s="7">
        <v>208</v>
      </c>
    </row>
    <row r="28" spans="1:2" x14ac:dyDescent="0.25">
      <c r="A28" s="1">
        <v>27</v>
      </c>
      <c r="B28" s="7">
        <v>207</v>
      </c>
    </row>
    <row r="29" spans="1:2" x14ac:dyDescent="0.25">
      <c r="A29" s="1">
        <v>28</v>
      </c>
      <c r="B29" s="7">
        <v>206</v>
      </c>
    </row>
    <row r="30" spans="1:2" x14ac:dyDescent="0.25">
      <c r="A30" s="1">
        <v>29</v>
      </c>
      <c r="B30" s="7">
        <v>206</v>
      </c>
    </row>
    <row r="31" spans="1:2" x14ac:dyDescent="0.25">
      <c r="A31" s="1">
        <v>30</v>
      </c>
      <c r="B31" s="7">
        <v>202</v>
      </c>
    </row>
    <row r="32" spans="1:2" x14ac:dyDescent="0.25">
      <c r="A32" s="1">
        <v>31</v>
      </c>
      <c r="B32" s="7">
        <v>199</v>
      </c>
    </row>
    <row r="33" spans="1:2" x14ac:dyDescent="0.25">
      <c r="A33" s="1">
        <v>32</v>
      </c>
      <c r="B33" s="7">
        <v>207</v>
      </c>
    </row>
    <row r="34" spans="1:2" x14ac:dyDescent="0.25">
      <c r="A34" s="1">
        <v>33</v>
      </c>
      <c r="B34" s="7">
        <v>211</v>
      </c>
    </row>
    <row r="35" spans="1:2" x14ac:dyDescent="0.25">
      <c r="A35" s="1">
        <v>34</v>
      </c>
      <c r="B35" s="7">
        <v>202</v>
      </c>
    </row>
    <row r="36" spans="1:2" x14ac:dyDescent="0.25">
      <c r="A36" s="1">
        <v>35</v>
      </c>
      <c r="B36" s="7">
        <v>207</v>
      </c>
    </row>
    <row r="37" spans="1:2" x14ac:dyDescent="0.25">
      <c r="A37" s="1">
        <v>36</v>
      </c>
      <c r="B37" s="7">
        <v>202</v>
      </c>
    </row>
    <row r="38" spans="1:2" x14ac:dyDescent="0.25">
      <c r="A38" s="1">
        <v>37</v>
      </c>
      <c r="B38" s="7">
        <v>222</v>
      </c>
    </row>
    <row r="39" spans="1:2" x14ac:dyDescent="0.25">
      <c r="A39" s="1">
        <v>38</v>
      </c>
      <c r="B39" s="7">
        <v>223</v>
      </c>
    </row>
    <row r="40" spans="1:2" x14ac:dyDescent="0.25">
      <c r="A40" s="1">
        <v>39</v>
      </c>
      <c r="B40" s="7">
        <v>217</v>
      </c>
    </row>
    <row r="41" spans="1:2" x14ac:dyDescent="0.25">
      <c r="A41" s="1">
        <v>40</v>
      </c>
      <c r="B41" s="7">
        <v>221</v>
      </c>
    </row>
    <row r="42" spans="1:2" x14ac:dyDescent="0.25">
      <c r="A42" s="1">
        <v>41</v>
      </c>
      <c r="B42" s="7">
        <v>226</v>
      </c>
    </row>
    <row r="43" spans="1:2" x14ac:dyDescent="0.25">
      <c r="A43" s="1">
        <v>42</v>
      </c>
      <c r="B43" s="7">
        <v>230</v>
      </c>
    </row>
    <row r="44" spans="1:2" x14ac:dyDescent="0.25">
      <c r="A44" s="1">
        <v>43</v>
      </c>
      <c r="B44" s="7">
        <v>225</v>
      </c>
    </row>
    <row r="45" spans="1:2" x14ac:dyDescent="0.25">
      <c r="A45" s="1">
        <v>44</v>
      </c>
      <c r="B45" s="7">
        <v>229</v>
      </c>
    </row>
    <row r="46" spans="1:2" x14ac:dyDescent="0.25">
      <c r="A46" s="1">
        <v>45</v>
      </c>
      <c r="B46" s="7">
        <v>219</v>
      </c>
    </row>
    <row r="47" spans="1:2" x14ac:dyDescent="0.25">
      <c r="A47" s="1">
        <v>46</v>
      </c>
      <c r="B47" s="7">
        <v>224</v>
      </c>
    </row>
    <row r="48" spans="1:2" x14ac:dyDescent="0.25">
      <c r="A48" s="1">
        <v>47</v>
      </c>
      <c r="B48" s="7">
        <v>222</v>
      </c>
    </row>
    <row r="49" spans="1:2" x14ac:dyDescent="0.25">
      <c r="A49" s="26">
        <v>48</v>
      </c>
      <c r="B49" s="27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Average</vt:lpstr>
      <vt:lpstr>Linear Regression</vt:lpstr>
      <vt:lpstr>Forecast sheet</vt:lpstr>
      <vt:lpstr>Forecast Sheet Result</vt:lpstr>
      <vt:lpstr>Excrises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of Business and Economics</dc:creator>
  <cp:lastModifiedBy>Yi Han</cp:lastModifiedBy>
  <cp:lastPrinted>2010-07-08T06:10:10Z</cp:lastPrinted>
  <dcterms:created xsi:type="dcterms:W3CDTF">2009-02-04T04:24:04Z</dcterms:created>
  <dcterms:modified xsi:type="dcterms:W3CDTF">2017-08-09T23:13:30Z</dcterms:modified>
</cp:coreProperties>
</file>